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eco-ementas\final\"/>
    </mc:Choice>
  </mc:AlternateContent>
  <bookViews>
    <workbookView xWindow="105" yWindow="465" windowWidth="27045" windowHeight="15885" firstSheet="1" activeTab="1"/>
  </bookViews>
  <sheets>
    <sheet name="Preçário" sheetId="1" r:id="rId1"/>
    <sheet name="Água aromatizada da Estação" sheetId="12" r:id="rId2"/>
    <sheet name="CRÈME ALHO FRANCES" sheetId="9" r:id="rId3"/>
    <sheet name="POLPETONE" sheetId="2" r:id="rId4"/>
    <sheet name="Pudim de Pão da Caridade" sheetId="11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2" l="1"/>
  <c r="D27" i="11"/>
  <c r="D25" i="2" l="1"/>
  <c r="D15" i="9"/>
  <c r="D10" i="12" l="1"/>
  <c r="E10" i="12" s="1"/>
  <c r="D8" i="12"/>
  <c r="E8" i="12" s="1"/>
  <c r="E9" i="12"/>
  <c r="E7" i="12"/>
  <c r="E22" i="11"/>
  <c r="E23" i="11"/>
  <c r="E24" i="11"/>
  <c r="E25" i="11"/>
  <c r="E16" i="11"/>
  <c r="E17" i="11"/>
  <c r="E18" i="11"/>
  <c r="E19" i="11"/>
  <c r="E20" i="11"/>
  <c r="E8" i="11"/>
  <c r="E9" i="11"/>
  <c r="E10" i="11"/>
  <c r="E11" i="11"/>
  <c r="E12" i="11"/>
  <c r="E13" i="11"/>
  <c r="E14" i="11"/>
  <c r="D10" i="2"/>
  <c r="E10" i="2" s="1"/>
  <c r="D13" i="12" l="1"/>
  <c r="D15" i="12" s="1"/>
  <c r="D16" i="12" s="1"/>
  <c r="D28" i="11"/>
  <c r="D30" i="11" s="1"/>
  <c r="D31" i="11" s="1"/>
  <c r="D9" i="9" l="1"/>
  <c r="E9" i="9" s="1"/>
  <c r="D8" i="9"/>
  <c r="E8" i="9" s="1"/>
  <c r="D12" i="2"/>
  <c r="A12" i="2"/>
  <c r="E12" i="2" l="1"/>
  <c r="D12" i="9"/>
  <c r="E12" i="9" s="1"/>
  <c r="D11" i="9"/>
  <c r="E11" i="9" s="1"/>
  <c r="D13" i="9"/>
  <c r="E13" i="9" s="1"/>
  <c r="D10" i="9"/>
  <c r="E10" i="9" s="1"/>
  <c r="D7" i="9"/>
  <c r="E7" i="9" s="1"/>
  <c r="D16" i="9" l="1"/>
  <c r="D18" i="9" s="1"/>
  <c r="D19" i="9" s="1"/>
  <c r="D23" i="2"/>
  <c r="E23" i="2" s="1"/>
  <c r="D21" i="2"/>
  <c r="E21" i="2" s="1"/>
  <c r="D22" i="2"/>
  <c r="E22" i="2" s="1"/>
  <c r="D19" i="2"/>
  <c r="E19" i="2" s="1"/>
  <c r="D18" i="2"/>
  <c r="E18" i="2" s="1"/>
  <c r="D16" i="2"/>
  <c r="E16" i="2" s="1"/>
  <c r="D15" i="2"/>
  <c r="E15" i="2" s="1"/>
  <c r="D13" i="2"/>
  <c r="E13" i="2" s="1"/>
  <c r="D11" i="2"/>
  <c r="E11" i="2" s="1"/>
  <c r="D28" i="1" l="1"/>
  <c r="D29" i="1"/>
  <c r="D30" i="1"/>
  <c r="D31" i="1"/>
  <c r="D32" i="1"/>
  <c r="D33" i="1"/>
  <c r="D34" i="1"/>
  <c r="D35" i="1"/>
  <c r="D36" i="1"/>
  <c r="D37" i="1"/>
  <c r="D38" i="1"/>
  <c r="D39" i="1"/>
  <c r="D40" i="1"/>
  <c r="C18" i="1" l="1"/>
  <c r="B19" i="1"/>
  <c r="B20" i="1"/>
  <c r="B17" i="1"/>
  <c r="D2" i="1"/>
  <c r="D3" i="1"/>
  <c r="D8" i="2" s="1"/>
  <c r="E8" i="2" s="1"/>
  <c r="D4" i="1"/>
  <c r="D5" i="1"/>
  <c r="D6" i="1"/>
  <c r="D7" i="1"/>
  <c r="D14" i="2" s="1"/>
  <c r="E14" i="2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B2" i="1"/>
  <c r="B3" i="1"/>
  <c r="B4" i="1"/>
  <c r="B5" i="1"/>
  <c r="B6" i="1"/>
  <c r="B7" i="1"/>
  <c r="B8" i="1"/>
  <c r="B9" i="1"/>
  <c r="B10" i="1"/>
  <c r="B11" i="1"/>
  <c r="B12" i="1"/>
  <c r="B13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D20" i="2" l="1"/>
  <c r="E20" i="2" s="1"/>
  <c r="D17" i="2"/>
  <c r="E17" i="2" s="1"/>
  <c r="D7" i="2"/>
  <c r="E7" i="2" s="1"/>
  <c r="D9" i="2"/>
  <c r="E9" i="2" s="1"/>
  <c r="D26" i="2" l="1"/>
  <c r="D28" i="2" s="1"/>
  <c r="D29" i="2" s="1"/>
</calcChain>
</file>

<file path=xl/sharedStrings.xml><?xml version="1.0" encoding="utf-8"?>
<sst xmlns="http://schemas.openxmlformats.org/spreadsheetml/2006/main" count="252" uniqueCount="106">
  <si>
    <t>Nº</t>
  </si>
  <si>
    <t>Produto</t>
  </si>
  <si>
    <t>PVP</t>
  </si>
  <si>
    <t>PVL</t>
  </si>
  <si>
    <t>Taxa Iva</t>
  </si>
  <si>
    <t>Unidade</t>
  </si>
  <si>
    <t>Obs.</t>
  </si>
  <si>
    <t>Nome da Iguaria:</t>
  </si>
  <si>
    <t>Nº de Porções/Doses:</t>
  </si>
  <si>
    <t>kg</t>
  </si>
  <si>
    <t>l</t>
  </si>
  <si>
    <t>molho</t>
  </si>
  <si>
    <t>Alho</t>
  </si>
  <si>
    <t>gf 2l</t>
  </si>
  <si>
    <t>i</t>
  </si>
  <si>
    <t>Louro</t>
  </si>
  <si>
    <t>Pau de louro (10 un)</t>
  </si>
  <si>
    <t>un</t>
  </si>
  <si>
    <t>Alcatra</t>
  </si>
  <si>
    <t>Cebolas</t>
  </si>
  <si>
    <t>Vinho Branco</t>
  </si>
  <si>
    <t>Margarina</t>
  </si>
  <si>
    <t>Salsa Fresca</t>
  </si>
  <si>
    <t>Louro folha</t>
  </si>
  <si>
    <t>Lombinho de Porco</t>
  </si>
  <si>
    <t>Cebola</t>
  </si>
  <si>
    <t>Leite de Côco</t>
  </si>
  <si>
    <t>Pão ralado</t>
  </si>
  <si>
    <t>Garam Masala</t>
  </si>
  <si>
    <t>Pimenta Caiena</t>
  </si>
  <si>
    <t>Sementes de Coentros</t>
  </si>
  <si>
    <t>Sementes de Cominhos</t>
  </si>
  <si>
    <t>Cardamomo em grão</t>
  </si>
  <si>
    <t>Pão de Cereais</t>
  </si>
  <si>
    <t>Coentros</t>
  </si>
  <si>
    <t>Espargos verdes</t>
  </si>
  <si>
    <t>Cenoura</t>
  </si>
  <si>
    <t>Alho francês</t>
  </si>
  <si>
    <t>L</t>
  </si>
  <si>
    <t>Kg</t>
  </si>
  <si>
    <t>Limão</t>
  </si>
  <si>
    <t>Azeite</t>
  </si>
  <si>
    <t>Feijão encarnado cozido</t>
  </si>
  <si>
    <t>Beterraba ralada</t>
  </si>
  <si>
    <t>Molho de soja</t>
  </si>
  <si>
    <t>Sal</t>
  </si>
  <si>
    <t>Pimenta preta</t>
  </si>
  <si>
    <t xml:space="preserve">Feijão encarnado  </t>
  </si>
  <si>
    <t xml:space="preserve">beterraba  </t>
  </si>
  <si>
    <t>Farinha de milho</t>
  </si>
  <si>
    <t>Tomate</t>
  </si>
  <si>
    <t>und</t>
  </si>
  <si>
    <t>g</t>
  </si>
  <si>
    <t>Manjericão</t>
  </si>
  <si>
    <t>batata</t>
  </si>
  <si>
    <t>abóbora</t>
  </si>
  <si>
    <t>Farinha de Trigo 55</t>
  </si>
  <si>
    <t>Courgete</t>
  </si>
  <si>
    <t>Polpetone recheado c/ linguini ao sugo</t>
  </si>
  <si>
    <t>Lt</t>
  </si>
  <si>
    <t>3 folhas</t>
  </si>
  <si>
    <t>Massa seca Linguini</t>
  </si>
  <si>
    <t>Massa seca - Linguini</t>
  </si>
  <si>
    <t>PAX</t>
  </si>
  <si>
    <t>Tempo:</t>
  </si>
  <si>
    <t>1 hora</t>
  </si>
  <si>
    <t>Creme de Alho Francês e Courgete</t>
  </si>
  <si>
    <t>40 min</t>
  </si>
  <si>
    <t>Pimenta Preta</t>
  </si>
  <si>
    <t>Pudim de Pão da Caridade</t>
  </si>
  <si>
    <t>Queijo mozzarella</t>
  </si>
  <si>
    <t>1:30 horas</t>
  </si>
  <si>
    <t>Pão</t>
  </si>
  <si>
    <t>Leite Meio-Gordo</t>
  </si>
  <si>
    <t>Tangerina</t>
  </si>
  <si>
    <t>Açúcar Mascavado (moreno)</t>
  </si>
  <si>
    <t>Manteiga</t>
  </si>
  <si>
    <t>Noz</t>
  </si>
  <si>
    <t>Pau de Canela</t>
  </si>
  <si>
    <t>TANGERINA RECHEADA</t>
  </si>
  <si>
    <t>Pimenta caiena</t>
  </si>
  <si>
    <t>PUDIM DE PÃO</t>
  </si>
  <si>
    <t>UNID</t>
  </si>
  <si>
    <t xml:space="preserve">Batata Doce </t>
  </si>
  <si>
    <t>Ovo</t>
  </si>
  <si>
    <t>Caju</t>
  </si>
  <si>
    <t>Glucose de Milho</t>
  </si>
  <si>
    <t>Mel</t>
  </si>
  <si>
    <t>PRALINÉ E CARAMELIZADO DE CAJU</t>
  </si>
  <si>
    <t>20 min</t>
  </si>
  <si>
    <t>Água filtrada</t>
  </si>
  <si>
    <t>Morango</t>
  </si>
  <si>
    <t>Casca de limão</t>
  </si>
  <si>
    <t>Hortelã</t>
  </si>
  <si>
    <t>Quantidade</t>
  </si>
  <si>
    <t>Unid</t>
  </si>
  <si>
    <t>Descrição</t>
  </si>
  <si>
    <t>Preço
 Unitário</t>
  </si>
  <si>
    <t>Valor 
Total</t>
  </si>
  <si>
    <t>Observações</t>
  </si>
  <si>
    <t>Custo Total da Iguaria</t>
  </si>
  <si>
    <t>Custo Porção/Dose</t>
  </si>
  <si>
    <t>Preço de Venda Líquida</t>
  </si>
  <si>
    <t>Preço de Venda ao Público (sugestão)</t>
  </si>
  <si>
    <t>% Food Cost (sugestão)</t>
  </si>
  <si>
    <t>ÁGUA AROMATIZADA DA ESTAÇÃO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</si>
</sst>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[$€-816]_-;\-* #,##0.00\ [$€-816]_-;_-* &quot;-&quot;??\ [$€-816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FF0000"/>
      <name val="Calibri"/>
      <family val="2"/>
      <scheme val="minor"/>
    </font>
    <font>
      <b/>
      <sz val="11"/>
      <name val="Arial Narrow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4" fontId="5" fillId="0" borderId="2" xfId="2" applyFont="1" applyBorder="1" applyAlignment="1">
      <alignment horizontal="center" vertical="center"/>
    </xf>
    <xf numFmtId="9" fontId="5" fillId="0" borderId="2" xfId="3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right" vertical="center"/>
    </xf>
    <xf numFmtId="9" fontId="5" fillId="5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6" fillId="0" borderId="2" xfId="2" applyNumberFormat="1" applyFont="1" applyBorder="1"/>
    <xf numFmtId="9" fontId="5" fillId="0" borderId="2" xfId="0" applyNumberFormat="1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44" fontId="5" fillId="4" borderId="2" xfId="2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2" xfId="3" applyFont="1" applyFill="1" applyBorder="1" applyAlignment="1">
      <alignment horizontal="center" vertical="center"/>
    </xf>
    <xf numFmtId="165" fontId="5" fillId="4" borderId="2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/>
    <xf numFmtId="165" fontId="5" fillId="0" borderId="2" xfId="0" applyNumberFormat="1" applyFont="1" applyBorder="1"/>
    <xf numFmtId="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44" fontId="8" fillId="0" borderId="2" xfId="2" applyFont="1" applyBorder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4" fontId="8" fillId="0" borderId="5" xfId="2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9" fontId="5" fillId="4" borderId="2" xfId="0" applyNumberFormat="1" applyFont="1" applyFill="1" applyBorder="1"/>
    <xf numFmtId="44" fontId="9" fillId="0" borderId="2" xfId="2" applyFont="1" applyBorder="1"/>
    <xf numFmtId="0" fontId="10" fillId="0" borderId="0" xfId="0" applyFont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4" fontId="9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0" fillId="0" borderId="0" xfId="4" applyFont="1"/>
    <xf numFmtId="20" fontId="0" fillId="0" borderId="0" xfId="0" applyNumberFormat="1"/>
    <xf numFmtId="1" fontId="8" fillId="0" borderId="0" xfId="2" applyNumberFormat="1" applyFont="1" applyBorder="1"/>
    <xf numFmtId="0" fontId="9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</cellXfs>
  <cellStyles count="5">
    <cellStyle name="Moeda" xfId="2" builtinId="4"/>
    <cellStyle name="Normal" xfId="0" builtinId="0"/>
    <cellStyle name="Percentagem" xfId="3" builtinId="5"/>
    <cellStyle name="Separador de milhares [0]" xfId="1" builtinId="6"/>
    <cellStyle name="Vírgula" xfId="4" builtin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63377788628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2" displayName="Table2" ref="A1:G74" totalsRowShown="0" tableBorderDxfId="6">
  <autoFilter ref="A1:G74"/>
  <sortState ref="A2:I87">
    <sortCondition ref="A1:A87"/>
  </sortState>
  <tableColumns count="7">
    <tableColumn id="1" name="Nº" dataDxfId="5"/>
    <tableColumn id="2" name="Produto" dataDxfId="4">
      <calculatedColumnFormula>POLPETONE!C7</calculatedColumnFormula>
    </tableColumn>
    <tableColumn id="3" name="PVP"/>
    <tableColumn id="4" name="PVL" dataDxfId="3">
      <calculatedColumnFormula>Table2[[#This Row],[PVP]]/(1+Table2[[#This Row],[Taxa Iva]])</calculatedColumnFormula>
    </tableColumn>
    <tableColumn id="5" name="Taxa Iva" dataDxfId="2"/>
    <tableColumn id="6" name="Unidade" dataDxfId="1"/>
    <tableColumn id="7" name="Ob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18" workbookViewId="0">
      <selection activeCell="B51" sqref="B51"/>
    </sheetView>
  </sheetViews>
  <sheetFormatPr defaultColWidth="8.85546875" defaultRowHeight="15" x14ac:dyDescent="0.25"/>
  <cols>
    <col min="1" max="1" width="7.7109375" bestFit="1" customWidth="1"/>
    <col min="2" max="2" width="37.85546875" customWidth="1"/>
    <col min="3" max="3" width="13.7109375" customWidth="1"/>
    <col min="4" max="4" width="13.42578125" customWidth="1"/>
    <col min="5" max="5" width="13.7109375" customWidth="1"/>
    <col min="6" max="6" width="13.85546875" customWidth="1"/>
    <col min="7" max="7" width="20.42578125" customWidth="1"/>
  </cols>
  <sheetData>
    <row r="1" spans="1:7" ht="16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6.5" x14ac:dyDescent="0.25">
      <c r="A2" s="3">
        <v>1</v>
      </c>
      <c r="B2" s="4" t="str">
        <f>POLPETONE!C7</f>
        <v>Azeite</v>
      </c>
      <c r="C2" s="5">
        <v>3</v>
      </c>
      <c r="D2" s="5">
        <f>Table2[[#This Row],[PVP]]/(1+Table2[[#This Row],[Taxa Iva]])</f>
        <v>2.8301886792452828</v>
      </c>
      <c r="E2" s="6">
        <v>0.06</v>
      </c>
      <c r="F2" s="7" t="s">
        <v>9</v>
      </c>
      <c r="G2" s="25"/>
    </row>
    <row r="3" spans="1:7" ht="16.5" x14ac:dyDescent="0.25">
      <c r="A3" s="3">
        <v>2</v>
      </c>
      <c r="B3" s="4" t="str">
        <f>POLPETONE!C8</f>
        <v>Cebola</v>
      </c>
      <c r="C3" s="5">
        <v>1.19</v>
      </c>
      <c r="D3" s="5">
        <f>Table2[[#This Row],[PVP]]/(1+Table2[[#This Row],[Taxa Iva]])</f>
        <v>1.1226415094339621</v>
      </c>
      <c r="E3" s="6">
        <v>0.06</v>
      </c>
      <c r="F3" s="7" t="s">
        <v>9</v>
      </c>
      <c r="G3" s="24"/>
    </row>
    <row r="4" spans="1:7" ht="16.5" x14ac:dyDescent="0.25">
      <c r="A4" s="3">
        <v>3</v>
      </c>
      <c r="B4" s="4" t="str">
        <f>POLPETONE!C9</f>
        <v>Alho</v>
      </c>
      <c r="C4" s="8">
        <v>4.7300000000000004</v>
      </c>
      <c r="D4" s="5">
        <f>Table2[[#This Row],[PVP]]/(1+Table2[[#This Row],[Taxa Iva]])</f>
        <v>4.4622641509433967</v>
      </c>
      <c r="E4" s="16">
        <v>0.06</v>
      </c>
      <c r="F4" s="7" t="s">
        <v>9</v>
      </c>
      <c r="G4" s="24"/>
    </row>
    <row r="5" spans="1:7" ht="16.5" x14ac:dyDescent="0.25">
      <c r="A5" s="3">
        <v>4</v>
      </c>
      <c r="B5" s="10" t="str">
        <f>POLPETONE!C11</f>
        <v>Feijão encarnado cozido</v>
      </c>
      <c r="C5" s="5">
        <v>18.12</v>
      </c>
      <c r="D5" s="5">
        <f>Table2[[#This Row],[PVP]]/(1+Table2[[#This Row],[Taxa Iva]])</f>
        <v>14.731707317073171</v>
      </c>
      <c r="E5" s="6">
        <v>0.23</v>
      </c>
      <c r="F5" s="7" t="s">
        <v>10</v>
      </c>
      <c r="G5" s="24"/>
    </row>
    <row r="6" spans="1:7" ht="16.5" x14ac:dyDescent="0.25">
      <c r="A6" s="3">
        <v>5</v>
      </c>
      <c r="B6" s="4" t="str">
        <f>POLPETONE!C13</f>
        <v>Beterraba ralada</v>
      </c>
      <c r="C6" s="11">
        <v>0.76</v>
      </c>
      <c r="D6" s="5">
        <f>Table2[[#This Row],[PVP]]/(1+Table2[[#This Row],[Taxa Iva]])</f>
        <v>0.61788617886178865</v>
      </c>
      <c r="E6" s="6">
        <v>0.23</v>
      </c>
      <c r="F6" s="7" t="s">
        <v>9</v>
      </c>
      <c r="G6" s="24"/>
    </row>
    <row r="7" spans="1:7" ht="16.5" x14ac:dyDescent="0.25">
      <c r="A7" s="3">
        <v>6</v>
      </c>
      <c r="B7" s="4" t="str">
        <f>POLPETONE!C14</f>
        <v>Cenoura</v>
      </c>
      <c r="C7" s="13">
        <v>0.75</v>
      </c>
      <c r="D7" s="5">
        <f>Table2[[#This Row],[PVP]]/(1+Table2[[#This Row],[Taxa Iva]])</f>
        <v>0.70754716981132071</v>
      </c>
      <c r="E7" s="12">
        <v>0.06</v>
      </c>
      <c r="F7" s="7" t="s">
        <v>9</v>
      </c>
      <c r="G7" s="24"/>
    </row>
    <row r="8" spans="1:7" ht="16.5" x14ac:dyDescent="0.25">
      <c r="A8" s="3">
        <v>7</v>
      </c>
      <c r="B8" s="4" t="str">
        <f>POLPETONE!C15</f>
        <v>Molho de soja</v>
      </c>
      <c r="C8" s="14">
        <v>2.4900000000000002</v>
      </c>
      <c r="D8" s="5">
        <f>Table2[[#This Row],[PVP]]/(1+Table2[[#This Row],[Taxa Iva]])</f>
        <v>2.3490566037735849</v>
      </c>
      <c r="E8" s="12">
        <v>0.06</v>
      </c>
      <c r="F8" s="7" t="s">
        <v>11</v>
      </c>
      <c r="G8" s="24"/>
    </row>
    <row r="9" spans="1:7" ht="16.5" x14ac:dyDescent="0.25">
      <c r="A9" s="3">
        <v>8</v>
      </c>
      <c r="B9" s="4" t="str">
        <f>POLPETONE!C16</f>
        <v>Limão</v>
      </c>
      <c r="C9" s="14">
        <v>1.69</v>
      </c>
      <c r="D9" s="5">
        <f>Table2[[#This Row],[PVP]]/(1+Table2[[#This Row],[Taxa Iva]])</f>
        <v>1.5943396226415094</v>
      </c>
      <c r="E9" s="12">
        <v>0.06</v>
      </c>
      <c r="F9" s="7" t="s">
        <v>10</v>
      </c>
      <c r="G9" s="7" t="s">
        <v>13</v>
      </c>
    </row>
    <row r="10" spans="1:7" ht="16.5" x14ac:dyDescent="0.25">
      <c r="A10" s="3">
        <v>9</v>
      </c>
      <c r="B10" s="4" t="str">
        <f>POLPETONE!C17</f>
        <v>Farinha de milho</v>
      </c>
      <c r="C10" s="14">
        <v>0.51</v>
      </c>
      <c r="D10" s="5">
        <f>Table2[[#This Row],[PVP]]/(1+Table2[[#This Row],[Taxa Iva]])</f>
        <v>0.48113207547169812</v>
      </c>
      <c r="E10" s="12">
        <v>0.06</v>
      </c>
      <c r="F10" s="7" t="s">
        <v>14</v>
      </c>
      <c r="G10" s="24"/>
    </row>
    <row r="11" spans="1:7" ht="16.5" x14ac:dyDescent="0.25">
      <c r="A11" s="3">
        <v>10</v>
      </c>
      <c r="B11" s="4" t="str">
        <f>POLPETONE!C18</f>
        <v>Sal</v>
      </c>
      <c r="C11" s="14">
        <v>0.59</v>
      </c>
      <c r="D11" s="5">
        <f>Table2[[#This Row],[PVP]]/(1+Table2[[#This Row],[Taxa Iva]])</f>
        <v>0.52212389380530977</v>
      </c>
      <c r="E11" s="12">
        <v>0.13</v>
      </c>
      <c r="F11" s="7" t="s">
        <v>10</v>
      </c>
      <c r="G11" s="24"/>
    </row>
    <row r="12" spans="1:7" ht="16.5" x14ac:dyDescent="0.25">
      <c r="A12" s="3">
        <v>11</v>
      </c>
      <c r="B12" s="4" t="str">
        <f>POLPETONE!C19</f>
        <v>Pimenta preta</v>
      </c>
      <c r="C12" s="14">
        <v>4.7300000000000004</v>
      </c>
      <c r="D12" s="5">
        <f>Table2[[#This Row],[PVP]]/(1+Table2[[#This Row],[Taxa Iva]])</f>
        <v>4.4622641509433967</v>
      </c>
      <c r="E12" s="12">
        <v>0.06</v>
      </c>
      <c r="F12" s="7" t="s">
        <v>9</v>
      </c>
      <c r="G12" s="24"/>
    </row>
    <row r="13" spans="1:7" ht="16.5" x14ac:dyDescent="0.25">
      <c r="A13" s="3">
        <v>12</v>
      </c>
      <c r="B13" s="4" t="str">
        <f>POLPETONE!C20</f>
        <v>Queijo mozzarella</v>
      </c>
      <c r="C13" s="14">
        <v>0.9</v>
      </c>
      <c r="D13" s="5">
        <f>Table2[[#This Row],[PVP]]/(1+Table2[[#This Row],[Taxa Iva]])</f>
        <v>0.84905660377358494</v>
      </c>
      <c r="E13" s="12">
        <v>0.06</v>
      </c>
      <c r="F13" s="7" t="s">
        <v>9</v>
      </c>
      <c r="G13" s="24"/>
    </row>
    <row r="14" spans="1:7" ht="16.5" x14ac:dyDescent="0.25">
      <c r="A14" s="3">
        <v>13</v>
      </c>
      <c r="B14" s="4" t="s">
        <v>44</v>
      </c>
      <c r="C14" s="15">
        <v>4.4800000000000004</v>
      </c>
      <c r="D14" s="5">
        <f>Table2[[#This Row],[PVP]]/(1+Table2[[#This Row],[Taxa Iva]])</f>
        <v>4.2264150943396226</v>
      </c>
      <c r="E14" s="16">
        <v>0.06</v>
      </c>
      <c r="F14" s="7" t="s">
        <v>9</v>
      </c>
      <c r="G14" s="24"/>
    </row>
    <row r="15" spans="1:7" ht="16.5" x14ac:dyDescent="0.25">
      <c r="A15" s="3">
        <v>14</v>
      </c>
      <c r="B15" s="4" t="s">
        <v>49</v>
      </c>
      <c r="C15" s="14">
        <v>0.98</v>
      </c>
      <c r="D15" s="5">
        <f>Table2[[#This Row],[PVP]]/(1+Table2[[#This Row],[Taxa Iva]])</f>
        <v>0.92452830188679236</v>
      </c>
      <c r="E15" s="16">
        <v>0.06</v>
      </c>
      <c r="F15" s="7" t="s">
        <v>9</v>
      </c>
      <c r="G15" s="24"/>
    </row>
    <row r="16" spans="1:7" ht="16.5" x14ac:dyDescent="0.25">
      <c r="A16" s="3">
        <v>15</v>
      </c>
      <c r="B16" s="4" t="s">
        <v>70</v>
      </c>
      <c r="C16" s="14">
        <v>5.75</v>
      </c>
      <c r="D16" s="5">
        <f>Table2[[#This Row],[PVP]]/(1+Table2[[#This Row],[Taxa Iva]])</f>
        <v>5.4245283018867925</v>
      </c>
      <c r="E16" s="12">
        <v>0.06</v>
      </c>
      <c r="F16" s="7" t="s">
        <v>10</v>
      </c>
      <c r="G16" s="7" t="s">
        <v>13</v>
      </c>
    </row>
    <row r="17" spans="1:7" ht="16.5" x14ac:dyDescent="0.25">
      <c r="A17" s="3">
        <v>16</v>
      </c>
      <c r="B17" s="4" t="e">
        <f>#REF!</f>
        <v>#REF!</v>
      </c>
      <c r="C17" s="14">
        <v>17.989999999999998</v>
      </c>
      <c r="D17" s="5">
        <f>Table2[[#This Row],[PVP]]/(1+Table2[[#This Row],[Taxa Iva]])</f>
        <v>16.971698113207545</v>
      </c>
      <c r="E17" s="12">
        <v>0.06</v>
      </c>
      <c r="F17" s="7" t="s">
        <v>9</v>
      </c>
      <c r="G17" s="24"/>
    </row>
    <row r="18" spans="1:7" ht="16.5" x14ac:dyDescent="0.25">
      <c r="A18" s="3">
        <v>17</v>
      </c>
      <c r="B18" s="4" t="s">
        <v>15</v>
      </c>
      <c r="C18" s="14">
        <f>6.1/10</f>
        <v>0.61</v>
      </c>
      <c r="D18" s="5">
        <f>Table2[[#This Row],[PVP]]/(1+Table2[[#This Row],[Taxa Iva]])</f>
        <v>0.49593495934959347</v>
      </c>
      <c r="E18" s="12">
        <v>0.23</v>
      </c>
      <c r="F18" s="7" t="s">
        <v>17</v>
      </c>
      <c r="G18" s="7" t="s">
        <v>16</v>
      </c>
    </row>
    <row r="19" spans="1:7" ht="16.5" x14ac:dyDescent="0.25">
      <c r="A19" s="3">
        <v>18</v>
      </c>
      <c r="B19" s="4" t="e">
        <f>#REF!</f>
        <v>#REF!</v>
      </c>
      <c r="C19" s="14">
        <v>0.19</v>
      </c>
      <c r="D19" s="5">
        <f>Table2[[#This Row],[PVP]]/(1+Table2[[#This Row],[Taxa Iva]])</f>
        <v>0.17924528301886791</v>
      </c>
      <c r="E19" s="12">
        <v>0.06</v>
      </c>
      <c r="F19" s="7" t="s">
        <v>9</v>
      </c>
      <c r="G19" s="24"/>
    </row>
    <row r="20" spans="1:7" ht="16.5" x14ac:dyDescent="0.25">
      <c r="A20" s="3">
        <v>19</v>
      </c>
      <c r="B20" s="4" t="e">
        <f>#REF!</f>
        <v>#REF!</v>
      </c>
      <c r="C20" s="15">
        <v>1.58</v>
      </c>
      <c r="D20" s="5">
        <f>Table2[[#This Row],[PVP]]/(1+Table2[[#This Row],[Taxa Iva]])</f>
        <v>1.4905660377358489</v>
      </c>
      <c r="E20" s="12">
        <v>0.06</v>
      </c>
      <c r="F20" s="7" t="s">
        <v>9</v>
      </c>
      <c r="G20" s="24"/>
    </row>
    <row r="21" spans="1:7" ht="16.5" x14ac:dyDescent="0.25">
      <c r="A21" s="3">
        <v>20</v>
      </c>
      <c r="B21" s="43" t="s">
        <v>18</v>
      </c>
      <c r="C21" s="14">
        <v>14.99</v>
      </c>
      <c r="D21" s="5">
        <f>Table2[[#This Row],[PVP]]/(1+Table2[[#This Row],[Taxa Iva]])</f>
        <v>14.141509433962264</v>
      </c>
      <c r="E21" s="12">
        <v>0.06</v>
      </c>
      <c r="F21" s="7" t="s">
        <v>9</v>
      </c>
      <c r="G21" s="24"/>
    </row>
    <row r="22" spans="1:7" ht="16.5" x14ac:dyDescent="0.25">
      <c r="A22" s="3">
        <v>21</v>
      </c>
      <c r="B22" s="43" t="s">
        <v>19</v>
      </c>
      <c r="C22" s="5">
        <v>1.19</v>
      </c>
      <c r="D22" s="5">
        <f>Table2[[#This Row],[PVP]]/(1+Table2[[#This Row],[Taxa Iva]])</f>
        <v>1.1226415094339621</v>
      </c>
      <c r="E22" s="17">
        <v>0.06</v>
      </c>
      <c r="F22" s="7" t="s">
        <v>9</v>
      </c>
      <c r="G22" s="24"/>
    </row>
    <row r="23" spans="1:7" ht="16.5" x14ac:dyDescent="0.25">
      <c r="A23" s="3">
        <v>22</v>
      </c>
      <c r="B23" s="43" t="s">
        <v>20</v>
      </c>
      <c r="C23" s="14">
        <v>0.89</v>
      </c>
      <c r="D23" s="5">
        <f>Table2[[#This Row],[PVP]]/(1+Table2[[#This Row],[Taxa Iva]])</f>
        <v>0.78761061946902666</v>
      </c>
      <c r="E23" s="17">
        <v>0.13</v>
      </c>
      <c r="F23" s="6" t="s">
        <v>10</v>
      </c>
      <c r="G23" s="24"/>
    </row>
    <row r="24" spans="1:7" ht="16.5" x14ac:dyDescent="0.25">
      <c r="A24" s="3">
        <v>23</v>
      </c>
      <c r="B24" s="44" t="s">
        <v>21</v>
      </c>
      <c r="C24" s="18">
        <v>1.96</v>
      </c>
      <c r="D24" s="5">
        <f>Table2[[#This Row],[PVP]]/(1+Table2[[#This Row],[Taxa Iva]])</f>
        <v>1.7345132743362832</v>
      </c>
      <c r="E24" s="17">
        <v>0.13</v>
      </c>
      <c r="F24" s="7" t="s">
        <v>9</v>
      </c>
      <c r="G24" s="24"/>
    </row>
    <row r="25" spans="1:7" ht="16.5" x14ac:dyDescent="0.25">
      <c r="A25" s="3">
        <v>24</v>
      </c>
      <c r="B25" s="44" t="s">
        <v>29</v>
      </c>
      <c r="C25" s="18">
        <v>35.799999999999997</v>
      </c>
      <c r="D25" s="5">
        <f>Table2[[#This Row],[PVP]]/(1+Table2[[#This Row],[Taxa Iva]])</f>
        <v>33.773584905660371</v>
      </c>
      <c r="E25" s="17">
        <v>0.06</v>
      </c>
      <c r="F25" s="7" t="s">
        <v>9</v>
      </c>
      <c r="G25" s="24"/>
    </row>
    <row r="26" spans="1:7" ht="16.5" x14ac:dyDescent="0.25">
      <c r="A26" s="3">
        <v>25</v>
      </c>
      <c r="B26" s="44" t="s">
        <v>22</v>
      </c>
      <c r="C26" s="18">
        <v>19.8</v>
      </c>
      <c r="D26" s="5">
        <f>Table2[[#This Row],[PVP]]/(1+Table2[[#This Row],[Taxa Iva]])</f>
        <v>18.679245283018869</v>
      </c>
      <c r="E26" s="16">
        <v>0.06</v>
      </c>
      <c r="F26" s="7" t="s">
        <v>9</v>
      </c>
      <c r="G26" s="24"/>
    </row>
    <row r="27" spans="1:7" ht="16.5" x14ac:dyDescent="0.25">
      <c r="A27" s="3">
        <v>26</v>
      </c>
      <c r="B27" s="44" t="s">
        <v>23</v>
      </c>
      <c r="C27" s="18">
        <v>69.5</v>
      </c>
      <c r="D27" s="5">
        <f>Table2[[#This Row],[PVP]]/(1+Table2[[#This Row],[Taxa Iva]])</f>
        <v>65.566037735849051</v>
      </c>
      <c r="E27" s="16">
        <v>0.06</v>
      </c>
      <c r="F27" s="19" t="s">
        <v>9</v>
      </c>
      <c r="G27" s="24"/>
    </row>
    <row r="28" spans="1:7" ht="16.5" x14ac:dyDescent="0.25">
      <c r="A28" s="3">
        <v>27</v>
      </c>
      <c r="B28" s="43" t="s">
        <v>24</v>
      </c>
      <c r="C28" s="18">
        <v>5.99</v>
      </c>
      <c r="D28" s="5">
        <f>Table2[[#This Row],[PVP]]/(1+Table2[[#This Row],[Taxa Iva]])</f>
        <v>5.6509433962264151</v>
      </c>
      <c r="E28" s="16">
        <v>0.06</v>
      </c>
      <c r="F28" s="7" t="s">
        <v>9</v>
      </c>
      <c r="G28" s="24"/>
    </row>
    <row r="29" spans="1:7" ht="16.5" x14ac:dyDescent="0.25">
      <c r="A29" s="3">
        <v>31</v>
      </c>
      <c r="B29" s="43" t="s">
        <v>26</v>
      </c>
      <c r="C29" s="15">
        <v>4.2300000000000004</v>
      </c>
      <c r="D29" s="5">
        <f>Table2[[#This Row],[PVP]]/(1+Table2[[#This Row],[Taxa Iva]])</f>
        <v>3.9905660377358494</v>
      </c>
      <c r="E29" s="17">
        <v>0.06</v>
      </c>
      <c r="F29" s="7" t="s">
        <v>38</v>
      </c>
      <c r="G29" s="24"/>
    </row>
    <row r="30" spans="1:7" ht="16.5" x14ac:dyDescent="0.25">
      <c r="A30" s="3">
        <v>34</v>
      </c>
      <c r="B30" s="44" t="s">
        <v>27</v>
      </c>
      <c r="C30" s="15">
        <v>1.58</v>
      </c>
      <c r="D30" s="5">
        <f>Table2[[#This Row],[PVP]]/(1+Table2[[#This Row],[Taxa Iva]])</f>
        <v>1.4905660377358489</v>
      </c>
      <c r="E30" s="16">
        <v>0.06</v>
      </c>
      <c r="F30" s="7" t="s">
        <v>9</v>
      </c>
      <c r="G30" s="24"/>
    </row>
    <row r="31" spans="1:7" ht="16.5" x14ac:dyDescent="0.25">
      <c r="A31" s="3">
        <v>35</v>
      </c>
      <c r="B31" s="44" t="s">
        <v>28</v>
      </c>
      <c r="C31" s="15">
        <v>32.9</v>
      </c>
      <c r="D31" s="5">
        <f>Table2[[#This Row],[PVP]]/(1+Table2[[#This Row],[Taxa Iva]])</f>
        <v>26.747967479674795</v>
      </c>
      <c r="E31" s="17">
        <v>0.23</v>
      </c>
      <c r="F31" s="7" t="s">
        <v>9</v>
      </c>
      <c r="G31" s="24"/>
    </row>
    <row r="32" spans="1:7" ht="16.5" x14ac:dyDescent="0.25">
      <c r="A32" s="3">
        <v>36</v>
      </c>
      <c r="B32" s="44" t="s">
        <v>29</v>
      </c>
      <c r="C32" s="15">
        <v>12.9</v>
      </c>
      <c r="D32" s="5">
        <f>Table2[[#This Row],[PVP]]/(1+Table2[[#This Row],[Taxa Iva]])</f>
        <v>10.487804878048781</v>
      </c>
      <c r="E32" s="17">
        <v>0.23</v>
      </c>
      <c r="F32" s="7" t="s">
        <v>9</v>
      </c>
      <c r="G32" s="24"/>
    </row>
    <row r="33" spans="1:7" ht="16.5" x14ac:dyDescent="0.25">
      <c r="A33" s="3">
        <v>37</v>
      </c>
      <c r="B33" s="44" t="s">
        <v>30</v>
      </c>
      <c r="C33" s="18">
        <v>9.9</v>
      </c>
      <c r="D33" s="5">
        <f>Table2[[#This Row],[PVP]]/(1+Table2[[#This Row],[Taxa Iva]])</f>
        <v>8.0487804878048781</v>
      </c>
      <c r="E33" s="16">
        <v>0.23</v>
      </c>
      <c r="F33" s="7" t="s">
        <v>9</v>
      </c>
      <c r="G33" s="24"/>
    </row>
    <row r="34" spans="1:7" ht="16.5" x14ac:dyDescent="0.25">
      <c r="A34" s="3">
        <v>38</v>
      </c>
      <c r="B34" s="44" t="s">
        <v>31</v>
      </c>
      <c r="C34" s="15">
        <v>8.5</v>
      </c>
      <c r="D34" s="5">
        <f>Table2[[#This Row],[PVP]]/(1+Table2[[#This Row],[Taxa Iva]])</f>
        <v>6.9105691056910574</v>
      </c>
      <c r="E34" s="16">
        <v>0.23</v>
      </c>
      <c r="F34" s="7" t="s">
        <v>9</v>
      </c>
      <c r="G34" s="24"/>
    </row>
    <row r="35" spans="1:7" ht="16.5" x14ac:dyDescent="0.25">
      <c r="A35" s="3">
        <v>39</v>
      </c>
      <c r="B35" s="44" t="s">
        <v>32</v>
      </c>
      <c r="C35" s="15">
        <v>29</v>
      </c>
      <c r="D35" s="5">
        <f>Table2[[#This Row],[PVP]]/(1+Table2[[#This Row],[Taxa Iva]])</f>
        <v>23.577235772357724</v>
      </c>
      <c r="E35" s="16">
        <v>0.23</v>
      </c>
      <c r="F35" s="7" t="s">
        <v>9</v>
      </c>
      <c r="G35" s="24"/>
    </row>
    <row r="36" spans="1:7" ht="16.5" x14ac:dyDescent="0.25">
      <c r="A36" s="3">
        <v>40</v>
      </c>
      <c r="B36" s="44" t="s">
        <v>33</v>
      </c>
      <c r="C36" s="14">
        <v>5.57</v>
      </c>
      <c r="D36" s="5">
        <f>Table2[[#This Row],[PVP]]/(1+Table2[[#This Row],[Taxa Iva]])</f>
        <v>5.2547169811320753</v>
      </c>
      <c r="E36" s="16">
        <v>0.06</v>
      </c>
      <c r="F36" s="7" t="s">
        <v>9</v>
      </c>
      <c r="G36" s="24"/>
    </row>
    <row r="37" spans="1:7" ht="16.5" x14ac:dyDescent="0.25">
      <c r="A37" s="3">
        <v>42</v>
      </c>
      <c r="B37" s="44" t="s">
        <v>34</v>
      </c>
      <c r="C37" s="15">
        <v>19.8</v>
      </c>
      <c r="D37" s="5">
        <f>Table2[[#This Row],[PVP]]/(1+Table2[[#This Row],[Taxa Iva]])</f>
        <v>18.679245283018869</v>
      </c>
      <c r="E37" s="17">
        <v>0.06</v>
      </c>
      <c r="F37" s="7" t="s">
        <v>9</v>
      </c>
      <c r="G37" s="24"/>
    </row>
    <row r="38" spans="1:7" ht="16.5" x14ac:dyDescent="0.25">
      <c r="A38" s="3">
        <v>43</v>
      </c>
      <c r="B38" s="45" t="s">
        <v>35</v>
      </c>
      <c r="C38" s="5">
        <v>9.9700000000000006</v>
      </c>
      <c r="D38" s="5">
        <f>Table2[[#This Row],[PVP]]/(1+Table2[[#This Row],[Taxa Iva]])</f>
        <v>9.4056603773584904</v>
      </c>
      <c r="E38" s="17">
        <v>0.06</v>
      </c>
      <c r="F38" s="7" t="s">
        <v>9</v>
      </c>
      <c r="G38" s="24"/>
    </row>
    <row r="39" spans="1:7" ht="16.5" x14ac:dyDescent="0.25">
      <c r="A39" s="3">
        <v>45</v>
      </c>
      <c r="B39" s="45" t="s">
        <v>36</v>
      </c>
      <c r="C39" s="15">
        <v>0.75</v>
      </c>
      <c r="D39" s="5">
        <f>Table2[[#This Row],[PVP]]/(1+Table2[[#This Row],[Taxa Iva]])</f>
        <v>0.70754716981132071</v>
      </c>
      <c r="E39" s="17">
        <v>0.06</v>
      </c>
      <c r="F39" s="7" t="s">
        <v>9</v>
      </c>
      <c r="G39" s="24"/>
    </row>
    <row r="40" spans="1:7" ht="16.5" x14ac:dyDescent="0.25">
      <c r="A40" s="3">
        <v>46</v>
      </c>
      <c r="B40" s="45" t="s">
        <v>37</v>
      </c>
      <c r="C40" s="15">
        <v>1.89</v>
      </c>
      <c r="D40" s="5">
        <f>Table2[[#This Row],[PVP]]/(1+Table2[[#This Row],[Taxa Iva]])</f>
        <v>1.783018867924528</v>
      </c>
      <c r="E40" s="17">
        <v>0.06</v>
      </c>
      <c r="F40" s="7" t="s">
        <v>9</v>
      </c>
      <c r="G40" s="24"/>
    </row>
    <row r="41" spans="1:7" ht="16.5" x14ac:dyDescent="0.25">
      <c r="A41" s="3">
        <v>47</v>
      </c>
      <c r="B41" s="4" t="s">
        <v>47</v>
      </c>
      <c r="C41" s="15">
        <v>1.98</v>
      </c>
      <c r="D41" s="5">
        <f>Table2[[#This Row],[PVP]]/(1+Table2[[#This Row],[Taxa Iva]])</f>
        <v>1.8679245283018866</v>
      </c>
      <c r="E41" s="17">
        <v>0.06</v>
      </c>
      <c r="F41" s="7" t="s">
        <v>9</v>
      </c>
      <c r="G41" s="24"/>
    </row>
    <row r="42" spans="1:7" ht="16.5" x14ac:dyDescent="0.25">
      <c r="A42" s="3">
        <v>48</v>
      </c>
      <c r="B42" s="10" t="s">
        <v>48</v>
      </c>
      <c r="C42" s="15">
        <v>1.59</v>
      </c>
      <c r="D42" s="5">
        <f>Table2[[#This Row],[PVP]]/(1+Table2[[#This Row],[Taxa Iva]])</f>
        <v>1.5</v>
      </c>
      <c r="E42" s="17">
        <v>0.06</v>
      </c>
      <c r="F42" s="7" t="s">
        <v>9</v>
      </c>
      <c r="G42" s="24"/>
    </row>
    <row r="43" spans="1:7" ht="16.5" x14ac:dyDescent="0.25">
      <c r="A43" s="3">
        <v>49</v>
      </c>
      <c r="B43" s="10" t="s">
        <v>50</v>
      </c>
      <c r="C43" s="5">
        <v>1.27</v>
      </c>
      <c r="D43" s="5">
        <f>Table2[[#This Row],[PVP]]/(1+Table2[[#This Row],[Taxa Iva]])</f>
        <v>1.1981132075471699</v>
      </c>
      <c r="E43" s="17">
        <v>0.06</v>
      </c>
      <c r="F43" s="7" t="s">
        <v>9</v>
      </c>
      <c r="G43" s="24"/>
    </row>
    <row r="44" spans="1:7" ht="16.5" x14ac:dyDescent="0.25">
      <c r="A44" s="3">
        <v>50</v>
      </c>
      <c r="B44" s="10" t="s">
        <v>61</v>
      </c>
      <c r="C44" s="5">
        <v>1.5</v>
      </c>
      <c r="D44" s="5">
        <f>Table2[[#This Row],[PVP]]/(1+Table2[[#This Row],[Taxa Iva]])</f>
        <v>1.4150943396226414</v>
      </c>
      <c r="E44" s="17">
        <v>0.06</v>
      </c>
      <c r="F44" s="7" t="s">
        <v>9</v>
      </c>
      <c r="G44" s="24"/>
    </row>
    <row r="45" spans="1:7" ht="16.5" x14ac:dyDescent="0.25">
      <c r="A45" s="3">
        <v>51</v>
      </c>
      <c r="B45" s="10" t="s">
        <v>53</v>
      </c>
      <c r="C45" s="5">
        <v>69.5</v>
      </c>
      <c r="D45" s="5">
        <f>Table2[[#This Row],[PVP]]/(1+Table2[[#This Row],[Taxa Iva]])</f>
        <v>65.566037735849051</v>
      </c>
      <c r="E45" s="17">
        <v>0.06</v>
      </c>
      <c r="F45" s="7" t="s">
        <v>9</v>
      </c>
      <c r="G45" s="24"/>
    </row>
    <row r="46" spans="1:7" ht="16.5" x14ac:dyDescent="0.25">
      <c r="A46" s="3">
        <v>52</v>
      </c>
      <c r="B46" s="10" t="s">
        <v>55</v>
      </c>
      <c r="C46" s="5">
        <v>1.39</v>
      </c>
      <c r="D46" s="5">
        <f>Table2[[#This Row],[PVP]]/(1+Table2[[#This Row],[Taxa Iva]])</f>
        <v>1.311320754716981</v>
      </c>
      <c r="E46" s="16">
        <v>0.06</v>
      </c>
      <c r="F46" s="7" t="s">
        <v>9</v>
      </c>
      <c r="G46" s="24"/>
    </row>
    <row r="47" spans="1:7" ht="16.5" x14ac:dyDescent="0.25">
      <c r="A47" s="3">
        <v>53</v>
      </c>
      <c r="B47" s="4" t="s">
        <v>56</v>
      </c>
      <c r="C47" s="5">
        <v>0.42</v>
      </c>
      <c r="D47" s="5">
        <f>Table2[[#This Row],[PVP]]/(1+Table2[[#This Row],[Taxa Iva]])</f>
        <v>0.39622641509433959</v>
      </c>
      <c r="E47" s="16">
        <v>0.06</v>
      </c>
      <c r="F47" s="7" t="s">
        <v>9</v>
      </c>
      <c r="G47" s="24"/>
    </row>
    <row r="48" spans="1:7" ht="16.5" x14ac:dyDescent="0.25">
      <c r="A48" s="3">
        <v>54</v>
      </c>
      <c r="B48" s="10" t="s">
        <v>57</v>
      </c>
      <c r="C48" s="5">
        <v>1.49</v>
      </c>
      <c r="D48" s="5">
        <f>Table2[[#This Row],[PVP]]/(1+Table2[[#This Row],[Taxa Iva]])</f>
        <v>1.4056603773584906</v>
      </c>
      <c r="E48" s="16">
        <v>0.06</v>
      </c>
      <c r="F48" s="7"/>
      <c r="G48" s="24"/>
    </row>
    <row r="49" spans="1:7" ht="16.5" x14ac:dyDescent="0.25">
      <c r="A49" s="3">
        <v>55</v>
      </c>
      <c r="B49" s="10" t="s">
        <v>91</v>
      </c>
      <c r="C49" s="5">
        <v>5.98</v>
      </c>
      <c r="D49" s="5">
        <f>Table2[[#This Row],[PVP]]/(1+Table2[[#This Row],[Taxa Iva]])</f>
        <v>5.6415094339622645</v>
      </c>
      <c r="E49" s="16">
        <v>0.06</v>
      </c>
      <c r="F49" s="7" t="s">
        <v>9</v>
      </c>
      <c r="G49" s="24"/>
    </row>
    <row r="50" spans="1:7" ht="16.5" x14ac:dyDescent="0.25">
      <c r="A50" s="3">
        <v>56</v>
      </c>
      <c r="B50" s="10" t="s">
        <v>93</v>
      </c>
      <c r="C50" s="5">
        <v>19.8</v>
      </c>
      <c r="D50" s="5">
        <f>Table2[[#This Row],[PVP]]/(1+Table2[[#This Row],[Taxa Iva]])</f>
        <v>18.679245283018869</v>
      </c>
      <c r="E50" s="12">
        <v>0.06</v>
      </c>
      <c r="F50" s="7" t="s">
        <v>9</v>
      </c>
      <c r="G50" s="24"/>
    </row>
    <row r="51" spans="1:7" ht="16.5" x14ac:dyDescent="0.25">
      <c r="A51" s="3">
        <v>57</v>
      </c>
      <c r="B51" s="4">
        <f>POLPETONE!C69</f>
        <v>0</v>
      </c>
      <c r="C51" s="5"/>
      <c r="D51" s="5">
        <f>Table2[[#This Row],[PVP]]/(1+Table2[[#This Row],[Taxa Iva]])</f>
        <v>0</v>
      </c>
      <c r="E51" s="12"/>
      <c r="F51" s="7"/>
      <c r="G51" s="24"/>
    </row>
    <row r="52" spans="1:7" ht="16.5" x14ac:dyDescent="0.25">
      <c r="A52" s="3">
        <v>58</v>
      </c>
      <c r="B52" s="4">
        <f>POLPETONE!C70</f>
        <v>0</v>
      </c>
      <c r="C52" s="5"/>
      <c r="D52" s="5">
        <f>Table2[[#This Row],[PVP]]/(1+Table2[[#This Row],[Taxa Iva]])</f>
        <v>0</v>
      </c>
      <c r="E52" s="12"/>
      <c r="F52" s="7"/>
      <c r="G52" s="24"/>
    </row>
    <row r="53" spans="1:7" ht="16.5" x14ac:dyDescent="0.25">
      <c r="A53" s="3">
        <v>59</v>
      </c>
      <c r="B53" s="10">
        <f>POLPETONE!C71</f>
        <v>0</v>
      </c>
      <c r="C53" s="5"/>
      <c r="D53" s="5">
        <f>Table2[[#This Row],[PVP]]/(1+Table2[[#This Row],[Taxa Iva]])</f>
        <v>0</v>
      </c>
      <c r="E53" s="12"/>
      <c r="F53" s="7"/>
      <c r="G53" s="24"/>
    </row>
    <row r="54" spans="1:7" ht="16.5" x14ac:dyDescent="0.25">
      <c r="A54" s="3">
        <v>60</v>
      </c>
      <c r="B54" s="4">
        <f>POLPETONE!C72</f>
        <v>0</v>
      </c>
      <c r="C54" s="5"/>
      <c r="D54" s="5">
        <f>Table2[[#This Row],[PVP]]/(1+Table2[[#This Row],[Taxa Iva]])</f>
        <v>0</v>
      </c>
      <c r="E54" s="12"/>
      <c r="F54" s="7"/>
      <c r="G54" s="24"/>
    </row>
    <row r="55" spans="1:7" ht="16.5" x14ac:dyDescent="0.25">
      <c r="A55" s="3">
        <v>61</v>
      </c>
      <c r="B55" s="4">
        <f>POLPETONE!C73</f>
        <v>0</v>
      </c>
      <c r="C55" s="5"/>
      <c r="D55" s="5">
        <f>Table2[[#This Row],[PVP]]/(1+Table2[[#This Row],[Taxa Iva]])</f>
        <v>0</v>
      </c>
      <c r="E55" s="12"/>
      <c r="F55" s="7"/>
      <c r="G55" s="24"/>
    </row>
    <row r="56" spans="1:7" ht="16.5" x14ac:dyDescent="0.25">
      <c r="A56" s="3">
        <v>62</v>
      </c>
      <c r="B56" s="10">
        <f>POLPETONE!C74</f>
        <v>0</v>
      </c>
      <c r="C56" s="5"/>
      <c r="D56" s="5">
        <f>Table2[[#This Row],[PVP]]/(1+Table2[[#This Row],[Taxa Iva]])</f>
        <v>0</v>
      </c>
      <c r="E56" s="12"/>
      <c r="F56" s="7"/>
      <c r="G56" s="24"/>
    </row>
    <row r="57" spans="1:7" ht="16.5" x14ac:dyDescent="0.25">
      <c r="A57" s="3">
        <v>63</v>
      </c>
      <c r="B57" s="4">
        <f>POLPETONE!C75</f>
        <v>0</v>
      </c>
      <c r="C57" s="5"/>
      <c r="D57" s="5">
        <f>Table2[[#This Row],[PVP]]/(1+Table2[[#This Row],[Taxa Iva]])</f>
        <v>0</v>
      </c>
      <c r="E57" s="12"/>
      <c r="F57" s="7"/>
      <c r="G57" s="24"/>
    </row>
    <row r="58" spans="1:7" ht="16.5" x14ac:dyDescent="0.25">
      <c r="A58" s="3">
        <v>64</v>
      </c>
      <c r="B58" s="4">
        <f>POLPETONE!C76</f>
        <v>0</v>
      </c>
      <c r="C58" s="15"/>
      <c r="D58" s="5">
        <f>Table2[[#This Row],[PVP]]/(1+Table2[[#This Row],[Taxa Iva]])</f>
        <v>0</v>
      </c>
      <c r="E58" s="17"/>
      <c r="F58" s="7"/>
      <c r="G58" s="24"/>
    </row>
    <row r="59" spans="1:7" ht="16.5" x14ac:dyDescent="0.25">
      <c r="A59" s="3">
        <v>65</v>
      </c>
      <c r="B59" s="4">
        <f>POLPETONE!C77</f>
        <v>0</v>
      </c>
      <c r="C59" s="5"/>
      <c r="D59" s="5">
        <f>Table2[[#This Row],[PVP]]/(1+Table2[[#This Row],[Taxa Iva]])</f>
        <v>0</v>
      </c>
      <c r="E59" s="9"/>
      <c r="F59" s="7"/>
      <c r="G59" s="24"/>
    </row>
    <row r="60" spans="1:7" ht="16.5" x14ac:dyDescent="0.25">
      <c r="A60" s="3">
        <v>66</v>
      </c>
      <c r="B60" s="4">
        <f>POLPETONE!C78</f>
        <v>0</v>
      </c>
      <c r="C60" s="5"/>
      <c r="D60" s="5">
        <f>Table2[[#This Row],[PVP]]/(1+Table2[[#This Row],[Taxa Iva]])</f>
        <v>0</v>
      </c>
      <c r="E60" s="9"/>
      <c r="F60" s="7"/>
      <c r="G60" s="24"/>
    </row>
    <row r="61" spans="1:7" ht="16.5" x14ac:dyDescent="0.25">
      <c r="A61" s="3">
        <v>67</v>
      </c>
      <c r="B61" s="4">
        <f>POLPETONE!C79</f>
        <v>0</v>
      </c>
      <c r="C61" s="5"/>
      <c r="D61" s="5">
        <f>Table2[[#This Row],[PVP]]/(1+Table2[[#This Row],[Taxa Iva]])</f>
        <v>0</v>
      </c>
      <c r="E61" s="12"/>
      <c r="F61" s="7"/>
      <c r="G61" s="24"/>
    </row>
    <row r="62" spans="1:7" ht="16.5" x14ac:dyDescent="0.25">
      <c r="A62" s="3">
        <v>68</v>
      </c>
      <c r="B62" s="4">
        <f>POLPETONE!C80</f>
        <v>0</v>
      </c>
      <c r="C62" s="5"/>
      <c r="D62" s="5">
        <f>Table2[[#This Row],[PVP]]/(1+Table2[[#This Row],[Taxa Iva]])</f>
        <v>0</v>
      </c>
      <c r="E62" s="12"/>
      <c r="F62" s="7"/>
      <c r="G62" s="24"/>
    </row>
    <row r="63" spans="1:7" ht="16.5" x14ac:dyDescent="0.25">
      <c r="A63" s="3">
        <v>69</v>
      </c>
      <c r="B63" s="4">
        <f>POLPETONE!C81</f>
        <v>0</v>
      </c>
      <c r="C63" s="5"/>
      <c r="D63" s="5">
        <f>Table2[[#This Row],[PVP]]/(1+Table2[[#This Row],[Taxa Iva]])</f>
        <v>0</v>
      </c>
      <c r="E63" s="12"/>
      <c r="F63" s="7"/>
      <c r="G63" s="24"/>
    </row>
    <row r="64" spans="1:7" ht="16.5" x14ac:dyDescent="0.25">
      <c r="A64" s="3">
        <v>70</v>
      </c>
      <c r="B64" s="4">
        <f>POLPETONE!C82</f>
        <v>0</v>
      </c>
      <c r="C64" s="5"/>
      <c r="D64" s="5">
        <f>Table2[[#This Row],[PVP]]/(1+Table2[[#This Row],[Taxa Iva]])</f>
        <v>0</v>
      </c>
      <c r="E64" s="12"/>
      <c r="F64" s="7"/>
      <c r="G64" s="24"/>
    </row>
    <row r="65" spans="1:7" ht="16.5" x14ac:dyDescent="0.25">
      <c r="A65" s="3">
        <v>71</v>
      </c>
      <c r="B65" s="4">
        <f>POLPETONE!C83</f>
        <v>0</v>
      </c>
      <c r="C65" s="5"/>
      <c r="D65" s="5">
        <f>Table2[[#This Row],[PVP]]/(1+Table2[[#This Row],[Taxa Iva]])</f>
        <v>0</v>
      </c>
      <c r="E65" s="12"/>
      <c r="F65" s="7"/>
      <c r="G65" s="24"/>
    </row>
    <row r="66" spans="1:7" ht="16.5" x14ac:dyDescent="0.25">
      <c r="A66" s="3">
        <v>72</v>
      </c>
      <c r="B66" s="4">
        <f>POLPETONE!C84</f>
        <v>0</v>
      </c>
      <c r="C66" s="5"/>
      <c r="D66" s="5">
        <f>Table2[[#This Row],[PVP]]/(1+Table2[[#This Row],[Taxa Iva]])</f>
        <v>0</v>
      </c>
      <c r="E66" s="12"/>
      <c r="F66" s="7"/>
      <c r="G66" s="24"/>
    </row>
    <row r="67" spans="1:7" ht="16.5" x14ac:dyDescent="0.25">
      <c r="A67" s="3">
        <v>73</v>
      </c>
      <c r="B67" s="4">
        <f>POLPETONE!C85</f>
        <v>0</v>
      </c>
      <c r="C67" s="5"/>
      <c r="D67" s="5">
        <f>Table2[[#This Row],[PVP]]/(1+Table2[[#This Row],[Taxa Iva]])</f>
        <v>0</v>
      </c>
      <c r="E67" s="12"/>
      <c r="F67" s="7"/>
      <c r="G67" s="24"/>
    </row>
    <row r="68" spans="1:7" ht="16.5" x14ac:dyDescent="0.25">
      <c r="A68" s="3">
        <v>74</v>
      </c>
      <c r="B68" s="10">
        <f>POLPETONE!C86</f>
        <v>0</v>
      </c>
      <c r="C68" s="5"/>
      <c r="D68" s="5">
        <f>Table2[[#This Row],[PVP]]/(1+Table2[[#This Row],[Taxa Iva]])</f>
        <v>0</v>
      </c>
      <c r="E68" s="6"/>
      <c r="F68" s="7"/>
      <c r="G68" s="24"/>
    </row>
    <row r="69" spans="1:7" ht="16.5" x14ac:dyDescent="0.25">
      <c r="A69" s="3">
        <v>75</v>
      </c>
      <c r="B69" s="4">
        <f>POLPETONE!C87</f>
        <v>0</v>
      </c>
      <c r="C69" s="18"/>
      <c r="D69" s="5">
        <f>Table2[[#This Row],[PVP]]/(1+Table2[[#This Row],[Taxa Iva]])</f>
        <v>0</v>
      </c>
      <c r="E69" s="16"/>
      <c r="F69" s="7"/>
      <c r="G69" s="24"/>
    </row>
    <row r="70" spans="1:7" ht="16.5" x14ac:dyDescent="0.25">
      <c r="A70" s="3">
        <v>76</v>
      </c>
      <c r="B70" s="4">
        <f>POLPETONE!C88</f>
        <v>0</v>
      </c>
      <c r="C70" s="5"/>
      <c r="D70" s="5">
        <f>Table2[[#This Row],[PVP]]/(1+Table2[[#This Row],[Taxa Iva]])</f>
        <v>0</v>
      </c>
      <c r="E70" s="6"/>
      <c r="F70" s="7"/>
      <c r="G70" s="24"/>
    </row>
    <row r="71" spans="1:7" ht="16.5" x14ac:dyDescent="0.25">
      <c r="A71" s="3">
        <v>77</v>
      </c>
      <c r="B71" s="4">
        <f>POLPETONE!C89</f>
        <v>0</v>
      </c>
      <c r="C71" s="5"/>
      <c r="D71" s="5">
        <f>Table2[[#This Row],[PVP]]/(1+Table2[[#This Row],[Taxa Iva]])</f>
        <v>0</v>
      </c>
      <c r="E71" s="6"/>
      <c r="F71" s="7"/>
      <c r="G71" s="24"/>
    </row>
    <row r="72" spans="1:7" ht="16.5" x14ac:dyDescent="0.25">
      <c r="A72" s="3">
        <v>78</v>
      </c>
      <c r="B72" s="4">
        <f>POLPETONE!C90</f>
        <v>0</v>
      </c>
      <c r="C72" s="18"/>
      <c r="D72" s="5">
        <f>Table2[[#This Row],[PVP]]/(1+Table2[[#This Row],[Taxa Iva]])</f>
        <v>0</v>
      </c>
      <c r="E72" s="16"/>
      <c r="F72" s="7"/>
      <c r="G72" s="24"/>
    </row>
    <row r="73" spans="1:7" ht="16.5" x14ac:dyDescent="0.25">
      <c r="A73" s="3">
        <v>79</v>
      </c>
      <c r="B73" s="10">
        <f>POLPETONE!C91</f>
        <v>0</v>
      </c>
      <c r="C73" s="14"/>
      <c r="D73" s="5">
        <f>Table2[[#This Row],[PVP]]/(1+Table2[[#This Row],[Taxa Iva]])</f>
        <v>0</v>
      </c>
      <c r="E73" s="6"/>
      <c r="F73" s="7"/>
      <c r="G73" s="24"/>
    </row>
    <row r="74" spans="1:7" ht="16.5" x14ac:dyDescent="0.3">
      <c r="A74" s="3">
        <v>80</v>
      </c>
      <c r="B74" s="20">
        <f>POLPETONE!C92</f>
        <v>0</v>
      </c>
      <c r="C74" s="21"/>
      <c r="D74" s="5">
        <f>Table2[[#This Row],[PVP]]/(1+Table2[[#This Row],[Taxa Iva]])</f>
        <v>0</v>
      </c>
      <c r="E74" s="22"/>
      <c r="F74" s="23"/>
      <c r="G74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5" sqref="F15"/>
    </sheetView>
  </sheetViews>
  <sheetFormatPr defaultColWidth="8.85546875" defaultRowHeight="15" x14ac:dyDescent="0.25"/>
  <cols>
    <col min="1" max="1" width="13.42578125" customWidth="1"/>
    <col min="2" max="2" width="9.28515625" customWidth="1"/>
    <col min="3" max="3" width="28.42578125" customWidth="1"/>
    <col min="4" max="4" width="13.7109375" customWidth="1"/>
    <col min="5" max="5" width="11.7109375" customWidth="1"/>
    <col min="6" max="6" width="16.42578125" customWidth="1"/>
  </cols>
  <sheetData>
    <row r="1" spans="1:6" ht="16.5" x14ac:dyDescent="0.3">
      <c r="A1" s="28"/>
      <c r="B1" s="28"/>
      <c r="C1" s="28"/>
      <c r="D1" s="28"/>
      <c r="E1" s="28"/>
      <c r="F1" s="28"/>
    </row>
    <row r="2" spans="1:6" ht="44.1" customHeight="1" x14ac:dyDescent="0.25">
      <c r="A2" s="56" t="s">
        <v>7</v>
      </c>
      <c r="B2" s="56"/>
      <c r="C2" s="57" t="s">
        <v>105</v>
      </c>
      <c r="D2" s="57"/>
      <c r="E2" s="57"/>
      <c r="F2" s="57"/>
    </row>
    <row r="3" spans="1:6" ht="15" customHeight="1" x14ac:dyDescent="0.3">
      <c r="A3" s="27"/>
      <c r="B3" s="27"/>
      <c r="C3" s="38"/>
      <c r="D3" s="38"/>
      <c r="E3" s="38"/>
      <c r="F3" s="38"/>
    </row>
    <row r="4" spans="1:6" ht="16.5" x14ac:dyDescent="0.3">
      <c r="A4" s="58" t="s">
        <v>8</v>
      </c>
      <c r="B4" s="58"/>
      <c r="C4" s="51">
        <v>4</v>
      </c>
      <c r="D4" s="30" t="s">
        <v>63</v>
      </c>
      <c r="E4" s="30" t="s">
        <v>64</v>
      </c>
      <c r="F4" s="30" t="s">
        <v>89</v>
      </c>
    </row>
    <row r="5" spans="1:6" ht="16.5" x14ac:dyDescent="0.3">
      <c r="A5" s="27"/>
      <c r="B5" s="27"/>
      <c r="C5" s="27"/>
      <c r="D5" s="27"/>
      <c r="E5" s="27"/>
      <c r="F5" s="27"/>
    </row>
    <row r="6" spans="1:6" ht="33" x14ac:dyDescent="0.25">
      <c r="A6" s="29" t="s">
        <v>94</v>
      </c>
      <c r="B6" s="29" t="s">
        <v>95</v>
      </c>
      <c r="C6" s="29" t="s">
        <v>96</v>
      </c>
      <c r="D6" s="29" t="s">
        <v>97</v>
      </c>
      <c r="E6" s="29" t="s">
        <v>98</v>
      </c>
      <c r="F6" s="29" t="s">
        <v>99</v>
      </c>
    </row>
    <row r="7" spans="1:6" ht="16.5" x14ac:dyDescent="0.25">
      <c r="A7" s="39">
        <v>1</v>
      </c>
      <c r="B7" s="39" t="s">
        <v>38</v>
      </c>
      <c r="C7" s="39" t="s">
        <v>90</v>
      </c>
      <c r="D7" s="42">
        <v>0</v>
      </c>
      <c r="E7" s="42">
        <f>A7*D7</f>
        <v>0</v>
      </c>
      <c r="F7" s="39"/>
    </row>
    <row r="8" spans="1:6" ht="16.5" x14ac:dyDescent="0.25">
      <c r="A8" s="39">
        <v>0.1</v>
      </c>
      <c r="B8" s="39" t="s">
        <v>39</v>
      </c>
      <c r="C8" s="39" t="s">
        <v>91</v>
      </c>
      <c r="D8" s="42">
        <f>Preçário!D49</f>
        <v>5.6415094339622645</v>
      </c>
      <c r="E8" s="42">
        <f t="shared" ref="E8:E10" si="0">A8*D8</f>
        <v>0.56415094339622651</v>
      </c>
      <c r="F8" s="39"/>
    </row>
    <row r="9" spans="1:6" ht="16.5" x14ac:dyDescent="0.25">
      <c r="A9" s="39"/>
      <c r="B9" s="39" t="s">
        <v>9</v>
      </c>
      <c r="C9" s="39" t="s">
        <v>92</v>
      </c>
      <c r="D9" s="42">
        <v>0</v>
      </c>
      <c r="E9" s="42">
        <f t="shared" si="0"/>
        <v>0</v>
      </c>
      <c r="F9" s="39"/>
    </row>
    <row r="10" spans="1:6" ht="16.5" x14ac:dyDescent="0.25">
      <c r="A10" s="39">
        <v>5.0000000000000001E-3</v>
      </c>
      <c r="B10" s="39" t="s">
        <v>9</v>
      </c>
      <c r="C10" s="39" t="s">
        <v>93</v>
      </c>
      <c r="D10" s="42">
        <f>Preçário!D50</f>
        <v>18.679245283018869</v>
      </c>
      <c r="E10" s="42">
        <f t="shared" si="0"/>
        <v>9.3396226415094347E-2</v>
      </c>
      <c r="F10" s="39"/>
    </row>
    <row r="11" spans="1:6" ht="16.5" x14ac:dyDescent="0.3">
      <c r="A11" s="32"/>
      <c r="B11" s="32"/>
      <c r="C11" s="33"/>
      <c r="D11" s="34"/>
      <c r="E11" s="34"/>
      <c r="F11" s="32"/>
    </row>
    <row r="12" spans="1:6" ht="16.5" x14ac:dyDescent="0.3">
      <c r="A12" s="27"/>
      <c r="B12" s="27"/>
      <c r="C12" s="35" t="s">
        <v>100</v>
      </c>
      <c r="D12" s="31">
        <f>SUM(E7:E10)</f>
        <v>0.65754716981132089</v>
      </c>
      <c r="E12" s="27"/>
      <c r="F12" s="27"/>
    </row>
    <row r="13" spans="1:6" ht="16.5" x14ac:dyDescent="0.3">
      <c r="A13" s="27"/>
      <c r="B13" s="27"/>
      <c r="C13" s="35" t="s">
        <v>101</v>
      </c>
      <c r="D13" s="31">
        <f>D12/C4</f>
        <v>0.16438679245283022</v>
      </c>
      <c r="E13" s="27"/>
      <c r="F13" s="27"/>
    </row>
    <row r="14" spans="1:6" ht="16.5" x14ac:dyDescent="0.3">
      <c r="A14" s="27"/>
      <c r="B14" s="27"/>
      <c r="C14" s="35" t="s">
        <v>104</v>
      </c>
      <c r="D14" s="36">
        <v>0.5</v>
      </c>
      <c r="E14" s="48"/>
      <c r="F14" s="27"/>
    </row>
    <row r="15" spans="1:6" ht="16.5" x14ac:dyDescent="0.3">
      <c r="A15" s="27"/>
      <c r="B15" s="27"/>
      <c r="C15" s="35" t="s">
        <v>102</v>
      </c>
      <c r="D15" s="31">
        <f>D13/D14</f>
        <v>0.32877358490566044</v>
      </c>
      <c r="E15" s="27"/>
      <c r="F15" s="27"/>
    </row>
    <row r="16" spans="1:6" ht="33" x14ac:dyDescent="0.3">
      <c r="A16" s="27"/>
      <c r="B16" s="27"/>
      <c r="C16" s="35" t="s">
        <v>103</v>
      </c>
      <c r="D16" s="37">
        <f>D15*1.13</f>
        <v>0.37151415094339629</v>
      </c>
      <c r="E16" s="27"/>
      <c r="F16" s="27"/>
    </row>
    <row r="17" spans="1:6" ht="16.5" x14ac:dyDescent="0.3">
      <c r="A17" s="27"/>
      <c r="B17" s="27"/>
      <c r="C17" s="27"/>
      <c r="D17" s="27"/>
      <c r="E17" s="27"/>
      <c r="F17" s="27"/>
    </row>
  </sheetData>
  <mergeCells count="3">
    <mergeCell ref="A2:B2"/>
    <mergeCell ref="C2:F2"/>
    <mergeCell ref="A4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" sqref="A2:F19"/>
    </sheetView>
  </sheetViews>
  <sheetFormatPr defaultColWidth="8.85546875" defaultRowHeight="15" x14ac:dyDescent="0.25"/>
  <cols>
    <col min="1" max="1" width="13.42578125" customWidth="1"/>
    <col min="2" max="2" width="9.28515625" customWidth="1"/>
    <col min="3" max="3" width="28.42578125" customWidth="1"/>
    <col min="4" max="4" width="13.7109375" customWidth="1"/>
    <col min="5" max="5" width="11.7109375" customWidth="1"/>
    <col min="6" max="6" width="16.42578125" customWidth="1"/>
  </cols>
  <sheetData>
    <row r="1" spans="1:13" ht="16.5" x14ac:dyDescent="0.3">
      <c r="A1" s="28"/>
      <c r="B1" s="28"/>
      <c r="C1" s="28"/>
      <c r="D1" s="28"/>
      <c r="E1" s="28"/>
      <c r="F1" s="28"/>
    </row>
    <row r="2" spans="1:13" ht="44.1" customHeight="1" x14ac:dyDescent="0.25">
      <c r="A2" s="56" t="s">
        <v>7</v>
      </c>
      <c r="B2" s="56"/>
      <c r="C2" s="57" t="s">
        <v>66</v>
      </c>
      <c r="D2" s="57"/>
      <c r="E2" s="57"/>
      <c r="F2" s="57"/>
    </row>
    <row r="3" spans="1:13" ht="15" customHeight="1" x14ac:dyDescent="0.3">
      <c r="A3" s="27"/>
      <c r="B3" s="27"/>
      <c r="C3" s="38"/>
      <c r="D3" s="38"/>
      <c r="E3" s="38"/>
      <c r="F3" s="38"/>
    </row>
    <row r="4" spans="1:13" ht="16.5" x14ac:dyDescent="0.3">
      <c r="A4" s="58" t="s">
        <v>8</v>
      </c>
      <c r="B4" s="58"/>
      <c r="C4" s="51">
        <v>4</v>
      </c>
      <c r="D4" s="30" t="s">
        <v>63</v>
      </c>
      <c r="E4" s="30" t="s">
        <v>64</v>
      </c>
      <c r="F4" s="30" t="s">
        <v>67</v>
      </c>
    </row>
    <row r="5" spans="1:13" ht="16.5" x14ac:dyDescent="0.3">
      <c r="A5" s="27"/>
      <c r="B5" s="27"/>
      <c r="C5" s="27"/>
      <c r="D5" s="27"/>
      <c r="E5" s="27"/>
      <c r="F5" s="27"/>
    </row>
    <row r="6" spans="1:13" ht="33" x14ac:dyDescent="0.25">
      <c r="A6" s="29" t="s">
        <v>94</v>
      </c>
      <c r="B6" s="29" t="s">
        <v>95</v>
      </c>
      <c r="C6" s="29" t="s">
        <v>96</v>
      </c>
      <c r="D6" s="29" t="s">
        <v>97</v>
      </c>
      <c r="E6" s="29" t="s">
        <v>98</v>
      </c>
      <c r="F6" s="29" t="s">
        <v>99</v>
      </c>
    </row>
    <row r="7" spans="1:13" ht="16.5" x14ac:dyDescent="0.25">
      <c r="A7" s="39">
        <v>1.4999999999999999E-2</v>
      </c>
      <c r="B7" s="39" t="s">
        <v>38</v>
      </c>
      <c r="C7" s="39" t="s">
        <v>41</v>
      </c>
      <c r="D7" s="42">
        <f>Preçário!D2</f>
        <v>2.8301886792452828</v>
      </c>
      <c r="E7" s="42">
        <f>A7*D7</f>
        <v>4.2452830188679243E-2</v>
      </c>
      <c r="F7" s="39"/>
    </row>
    <row r="8" spans="1:13" ht="16.5" x14ac:dyDescent="0.25">
      <c r="A8" s="39">
        <v>4.0000000000000001E-3</v>
      </c>
      <c r="B8" s="39" t="s">
        <v>39</v>
      </c>
      <c r="C8" s="39" t="s">
        <v>45</v>
      </c>
      <c r="D8" s="42">
        <f>Preçário!D11</f>
        <v>0.52212389380530977</v>
      </c>
      <c r="E8" s="42">
        <f t="shared" ref="E8:E9" si="0">A8*D8</f>
        <v>2.0884955752212392E-3</v>
      </c>
      <c r="F8" s="39"/>
    </row>
    <row r="9" spans="1:13" ht="16.5" x14ac:dyDescent="0.25">
      <c r="A9" s="39">
        <v>2E-3</v>
      </c>
      <c r="B9" s="39" t="s">
        <v>9</v>
      </c>
      <c r="C9" s="39" t="s">
        <v>68</v>
      </c>
      <c r="D9" s="42">
        <f>Preçário!D12</f>
        <v>4.4622641509433967</v>
      </c>
      <c r="E9" s="42">
        <f t="shared" si="0"/>
        <v>8.9245283018867944E-3</v>
      </c>
      <c r="F9" s="39"/>
    </row>
    <row r="10" spans="1:13" ht="16.5" x14ac:dyDescent="0.25">
      <c r="A10" s="39">
        <v>0.2</v>
      </c>
      <c r="B10" s="39" t="s">
        <v>9</v>
      </c>
      <c r="C10" s="39" t="s">
        <v>25</v>
      </c>
      <c r="D10" s="42">
        <f>Preçário!D3</f>
        <v>1.1226415094339621</v>
      </c>
      <c r="E10" s="42">
        <f t="shared" ref="E10:E13" si="1">A10*D10</f>
        <v>0.22452830188679243</v>
      </c>
      <c r="F10" s="39"/>
    </row>
    <row r="11" spans="1:13" ht="16.5" x14ac:dyDescent="0.25">
      <c r="A11" s="39">
        <v>0.25</v>
      </c>
      <c r="B11" s="39" t="s">
        <v>39</v>
      </c>
      <c r="C11" s="39" t="s">
        <v>37</v>
      </c>
      <c r="D11" s="42">
        <f>Preçário!D40</f>
        <v>1.783018867924528</v>
      </c>
      <c r="E11" s="42">
        <f t="shared" si="1"/>
        <v>0.445754716981132</v>
      </c>
      <c r="F11" s="39"/>
    </row>
    <row r="12" spans="1:13" ht="16.5" x14ac:dyDescent="0.25">
      <c r="A12" s="39">
        <v>0.2</v>
      </c>
      <c r="B12" s="39" t="s">
        <v>9</v>
      </c>
      <c r="C12" s="39" t="s">
        <v>57</v>
      </c>
      <c r="D12" s="42">
        <f>Preçário!D48</f>
        <v>1.4056603773584906</v>
      </c>
      <c r="E12" s="42">
        <f t="shared" si="1"/>
        <v>0.28113207547169811</v>
      </c>
      <c r="F12" s="39"/>
    </row>
    <row r="13" spans="1:13" ht="16.5" x14ac:dyDescent="0.3">
      <c r="A13" s="40">
        <v>0.25</v>
      </c>
      <c r="B13" s="40" t="s">
        <v>9</v>
      </c>
      <c r="C13" s="40" t="s">
        <v>54</v>
      </c>
      <c r="D13" s="42">
        <f>Preçário!D42</f>
        <v>1.5</v>
      </c>
      <c r="E13" s="42">
        <f t="shared" si="1"/>
        <v>0.375</v>
      </c>
      <c r="F13" s="39"/>
      <c r="M13" s="46"/>
    </row>
    <row r="14" spans="1:13" ht="16.5" x14ac:dyDescent="0.3">
      <c r="A14" s="32"/>
      <c r="B14" s="32"/>
      <c r="C14" s="33"/>
      <c r="D14" s="34"/>
      <c r="E14" s="34"/>
      <c r="F14" s="32"/>
    </row>
    <row r="15" spans="1:13" ht="16.5" x14ac:dyDescent="0.3">
      <c r="A15" s="27"/>
      <c r="B15" s="27"/>
      <c r="C15" s="35" t="s">
        <v>100</v>
      </c>
      <c r="D15" s="31">
        <f>SUM(E7:E13)</f>
        <v>1.3798809484054098</v>
      </c>
      <c r="E15" s="27"/>
      <c r="F15" s="27"/>
    </row>
    <row r="16" spans="1:13" ht="16.5" x14ac:dyDescent="0.3">
      <c r="A16" s="27"/>
      <c r="B16" s="27"/>
      <c r="C16" s="35" t="s">
        <v>101</v>
      </c>
      <c r="D16" s="31">
        <f>D15/C4</f>
        <v>0.34497023710135244</v>
      </c>
      <c r="E16" s="27"/>
      <c r="F16" s="27"/>
    </row>
    <row r="17" spans="1:6" ht="16.5" x14ac:dyDescent="0.3">
      <c r="A17" s="27"/>
      <c r="B17" s="27"/>
      <c r="C17" s="35" t="s">
        <v>104</v>
      </c>
      <c r="D17" s="36">
        <v>0.5</v>
      </c>
      <c r="E17" s="48"/>
      <c r="F17" s="27"/>
    </row>
    <row r="18" spans="1:6" ht="16.5" x14ac:dyDescent="0.3">
      <c r="A18" s="27"/>
      <c r="B18" s="27"/>
      <c r="C18" s="35" t="s">
        <v>102</v>
      </c>
      <c r="D18" s="31">
        <f>D16/D17</f>
        <v>0.68994047420270488</v>
      </c>
      <c r="E18" s="27"/>
      <c r="F18" s="27"/>
    </row>
    <row r="19" spans="1:6" ht="33" x14ac:dyDescent="0.3">
      <c r="A19" s="27"/>
      <c r="B19" s="27"/>
      <c r="C19" s="35" t="s">
        <v>103</v>
      </c>
      <c r="D19" s="37">
        <f>D18*1.13</f>
        <v>0.77963273584905646</v>
      </c>
      <c r="E19" s="27"/>
      <c r="F19" s="27"/>
    </row>
    <row r="20" spans="1:6" ht="16.5" x14ac:dyDescent="0.3">
      <c r="A20" s="27"/>
      <c r="B20" s="27"/>
      <c r="C20" s="27"/>
      <c r="D20" s="27"/>
      <c r="E20" s="27"/>
      <c r="F20" s="27"/>
    </row>
  </sheetData>
  <mergeCells count="3">
    <mergeCell ref="A2:B2"/>
    <mergeCell ref="A4:B4"/>
    <mergeCell ref="C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:F29"/>
    </sheetView>
  </sheetViews>
  <sheetFormatPr defaultColWidth="8.85546875" defaultRowHeight="15" x14ac:dyDescent="0.25"/>
  <cols>
    <col min="1" max="1" width="13.42578125" customWidth="1"/>
    <col min="2" max="2" width="9.28515625" customWidth="1"/>
    <col min="3" max="3" width="28.42578125" customWidth="1"/>
    <col min="4" max="4" width="13.7109375" customWidth="1"/>
    <col min="5" max="5" width="11.7109375" customWidth="1"/>
    <col min="6" max="6" width="16.42578125" customWidth="1"/>
  </cols>
  <sheetData>
    <row r="1" spans="1:13" ht="16.5" x14ac:dyDescent="0.3">
      <c r="A1" s="28"/>
      <c r="B1" s="28"/>
      <c r="C1" s="28"/>
      <c r="D1" s="28"/>
      <c r="E1" s="28"/>
      <c r="F1" s="28"/>
    </row>
    <row r="2" spans="1:13" ht="44.1" customHeight="1" x14ac:dyDescent="0.25">
      <c r="A2" s="56" t="s">
        <v>7</v>
      </c>
      <c r="B2" s="56"/>
      <c r="C2" s="57" t="s">
        <v>58</v>
      </c>
      <c r="D2" s="57"/>
      <c r="E2" s="57"/>
      <c r="F2" s="57"/>
    </row>
    <row r="3" spans="1:13" ht="16.5" x14ac:dyDescent="0.3">
      <c r="A3" s="27"/>
      <c r="B3" s="27"/>
      <c r="C3" s="27"/>
      <c r="D3" s="49"/>
      <c r="E3" s="49"/>
      <c r="F3" s="27"/>
    </row>
    <row r="4" spans="1:13" ht="16.5" x14ac:dyDescent="0.3">
      <c r="A4" s="58" t="s">
        <v>8</v>
      </c>
      <c r="B4" s="58"/>
      <c r="C4" s="50">
        <v>4</v>
      </c>
      <c r="D4" s="30" t="s">
        <v>63</v>
      </c>
      <c r="E4" s="30" t="s">
        <v>64</v>
      </c>
      <c r="F4" s="30" t="s">
        <v>65</v>
      </c>
    </row>
    <row r="5" spans="1:13" ht="16.5" x14ac:dyDescent="0.3">
      <c r="A5" s="27"/>
      <c r="B5" s="27"/>
      <c r="C5" s="27"/>
      <c r="D5" s="27"/>
      <c r="E5" s="27"/>
      <c r="F5" s="27"/>
    </row>
    <row r="6" spans="1:13" ht="33" x14ac:dyDescent="0.25">
      <c r="A6" s="29" t="s">
        <v>94</v>
      </c>
      <c r="B6" s="29" t="s">
        <v>95</v>
      </c>
      <c r="C6" s="29" t="s">
        <v>96</v>
      </c>
      <c r="D6" s="29" t="s">
        <v>97</v>
      </c>
      <c r="E6" s="29" t="s">
        <v>98</v>
      </c>
      <c r="F6" s="29" t="s">
        <v>99</v>
      </c>
    </row>
    <row r="7" spans="1:13" ht="16.5" x14ac:dyDescent="0.25">
      <c r="A7" s="39">
        <v>0.09</v>
      </c>
      <c r="B7" s="39" t="s">
        <v>38</v>
      </c>
      <c r="C7" s="39" t="s">
        <v>41</v>
      </c>
      <c r="D7" s="42">
        <f>Preçário!D2</f>
        <v>2.8301886792452828</v>
      </c>
      <c r="E7" s="42">
        <f>A7*D7</f>
        <v>0.25471698113207547</v>
      </c>
      <c r="F7" s="39"/>
    </row>
    <row r="8" spans="1:13" ht="16.5" x14ac:dyDescent="0.25">
      <c r="A8" s="39">
        <v>0.16</v>
      </c>
      <c r="B8" s="39" t="s">
        <v>9</v>
      </c>
      <c r="C8" s="39" t="s">
        <v>25</v>
      </c>
      <c r="D8" s="42">
        <f>Preçário!D3</f>
        <v>1.1226415094339621</v>
      </c>
      <c r="E8" s="42">
        <f t="shared" ref="E8:E23" si="0">A8*D8</f>
        <v>0.17962264150943394</v>
      </c>
      <c r="F8" s="39"/>
    </row>
    <row r="9" spans="1:13" ht="16.5" x14ac:dyDescent="0.25">
      <c r="A9" s="39">
        <v>1.7999999999999999E-2</v>
      </c>
      <c r="B9" s="39" t="s">
        <v>39</v>
      </c>
      <c r="C9" s="39" t="s">
        <v>12</v>
      </c>
      <c r="D9" s="42">
        <f>Preçário!D4</f>
        <v>4.4622641509433967</v>
      </c>
      <c r="E9" s="42">
        <f t="shared" si="0"/>
        <v>8.0320754716981135E-2</v>
      </c>
      <c r="F9" s="39"/>
    </row>
    <row r="10" spans="1:13" ht="16.5" x14ac:dyDescent="0.25">
      <c r="A10" s="39">
        <v>5.0000000000000001E-3</v>
      </c>
      <c r="B10" s="39" t="s">
        <v>39</v>
      </c>
      <c r="C10" s="39" t="s">
        <v>80</v>
      </c>
      <c r="D10" s="42">
        <f>Preçário!D25</f>
        <v>33.773584905660371</v>
      </c>
      <c r="E10" s="42">
        <f t="shared" si="0"/>
        <v>0.16886792452830185</v>
      </c>
      <c r="F10" s="39"/>
    </row>
    <row r="11" spans="1:13" ht="16.5" x14ac:dyDescent="0.25">
      <c r="A11" s="39">
        <v>0.2</v>
      </c>
      <c r="B11" s="39" t="s">
        <v>9</v>
      </c>
      <c r="C11" s="39" t="s">
        <v>42</v>
      </c>
      <c r="D11" s="42">
        <f>Preçário!D41</f>
        <v>1.8679245283018866</v>
      </c>
      <c r="E11" s="42">
        <f t="shared" si="0"/>
        <v>0.37358490566037733</v>
      </c>
      <c r="F11" s="39"/>
    </row>
    <row r="12" spans="1:13" ht="16.5" x14ac:dyDescent="0.25">
      <c r="A12" s="39">
        <f>0.06*4</f>
        <v>0.24</v>
      </c>
      <c r="B12" s="39" t="s">
        <v>9</v>
      </c>
      <c r="C12" s="39" t="s">
        <v>62</v>
      </c>
      <c r="D12" s="42">
        <f>Preçário!D44</f>
        <v>1.4150943396226414</v>
      </c>
      <c r="E12" s="42">
        <f t="shared" si="0"/>
        <v>0.33962264150943394</v>
      </c>
      <c r="F12" s="39"/>
    </row>
    <row r="13" spans="1:13" ht="16.5" x14ac:dyDescent="0.25">
      <c r="A13" s="39">
        <v>7.0000000000000007E-2</v>
      </c>
      <c r="B13" s="39" t="s">
        <v>9</v>
      </c>
      <c r="C13" s="39" t="s">
        <v>43</v>
      </c>
      <c r="D13" s="42">
        <f>Preçário!D42</f>
        <v>1.5</v>
      </c>
      <c r="E13" s="42">
        <f t="shared" si="0"/>
        <v>0.10500000000000001</v>
      </c>
      <c r="F13" s="39"/>
      <c r="M13" s="46"/>
    </row>
    <row r="14" spans="1:13" ht="16.5" x14ac:dyDescent="0.25">
      <c r="A14" s="39">
        <v>7.0000000000000007E-2</v>
      </c>
      <c r="B14" s="39" t="s">
        <v>9</v>
      </c>
      <c r="C14" s="39" t="s">
        <v>36</v>
      </c>
      <c r="D14" s="42">
        <f>Preçário!D7</f>
        <v>0.70754716981132071</v>
      </c>
      <c r="E14" s="42">
        <f t="shared" si="0"/>
        <v>4.9528301886792456E-2</v>
      </c>
      <c r="F14" s="39"/>
    </row>
    <row r="15" spans="1:13" ht="16.5" x14ac:dyDescent="0.3">
      <c r="A15" s="40">
        <v>0.01</v>
      </c>
      <c r="B15" s="40" t="s">
        <v>59</v>
      </c>
      <c r="C15" s="40" t="s">
        <v>44</v>
      </c>
      <c r="D15" s="42">
        <f>Preçário!D14</f>
        <v>4.2264150943396226</v>
      </c>
      <c r="E15" s="42">
        <f t="shared" si="0"/>
        <v>4.226415094339623E-2</v>
      </c>
      <c r="F15" s="30"/>
    </row>
    <row r="16" spans="1:13" ht="16.5" x14ac:dyDescent="0.3">
      <c r="A16" s="40">
        <v>0.14000000000000001</v>
      </c>
      <c r="B16" s="40" t="s">
        <v>52</v>
      </c>
      <c r="C16" s="40" t="s">
        <v>40</v>
      </c>
      <c r="D16" s="42">
        <f>Preçário!D9</f>
        <v>1.5943396226415094</v>
      </c>
      <c r="E16" s="42">
        <f t="shared" si="0"/>
        <v>0.22320754716981134</v>
      </c>
      <c r="F16" s="30"/>
    </row>
    <row r="17" spans="1:11" ht="16.5" x14ac:dyDescent="0.3">
      <c r="A17" s="40">
        <v>0.1</v>
      </c>
      <c r="B17" s="40" t="s">
        <v>9</v>
      </c>
      <c r="C17" s="40" t="s">
        <v>49</v>
      </c>
      <c r="D17" s="42">
        <f>Table2[[#This Row],[PVL]]</f>
        <v>16.971698113207545</v>
      </c>
      <c r="E17" s="42">
        <f t="shared" si="0"/>
        <v>1.6971698113207545</v>
      </c>
      <c r="F17" s="30"/>
      <c r="K17" s="47"/>
    </row>
    <row r="18" spans="1:11" ht="16.5" x14ac:dyDescent="0.3">
      <c r="A18" s="40">
        <v>5.0000000000000001E-3</v>
      </c>
      <c r="B18" s="40" t="s">
        <v>9</v>
      </c>
      <c r="C18" s="40" t="s">
        <v>45</v>
      </c>
      <c r="D18" s="42">
        <f>Preçário!D11</f>
        <v>0.52212389380530977</v>
      </c>
      <c r="E18" s="42">
        <f t="shared" si="0"/>
        <v>2.6106194690265487E-3</v>
      </c>
      <c r="F18" s="30"/>
    </row>
    <row r="19" spans="1:11" ht="16.5" x14ac:dyDescent="0.3">
      <c r="A19" s="40">
        <v>5.0000000000000001E-3</v>
      </c>
      <c r="B19" s="40" t="s">
        <v>9</v>
      </c>
      <c r="C19" s="40" t="s">
        <v>46</v>
      </c>
      <c r="D19" s="42">
        <f>Preçário!D12</f>
        <v>4.4622641509433967</v>
      </c>
      <c r="E19" s="42">
        <f t="shared" si="0"/>
        <v>2.2311320754716982E-2</v>
      </c>
      <c r="F19" s="30"/>
    </row>
    <row r="20" spans="1:11" ht="16.5" x14ac:dyDescent="0.3">
      <c r="A20" s="40">
        <v>0.1</v>
      </c>
      <c r="B20" s="40" t="s">
        <v>9</v>
      </c>
      <c r="C20" s="40" t="s">
        <v>70</v>
      </c>
      <c r="D20" s="42">
        <f>Preçário!D16</f>
        <v>5.4245283018867925</v>
      </c>
      <c r="E20" s="42">
        <f t="shared" si="0"/>
        <v>0.54245283018867929</v>
      </c>
      <c r="F20" s="30"/>
    </row>
    <row r="21" spans="1:11" ht="16.5" x14ac:dyDescent="0.3">
      <c r="A21" s="41">
        <v>1</v>
      </c>
      <c r="B21" s="41" t="s">
        <v>9</v>
      </c>
      <c r="C21" s="41" t="s">
        <v>50</v>
      </c>
      <c r="D21" s="42">
        <f>Preçário!D43</f>
        <v>1.1981132075471699</v>
      </c>
      <c r="E21" s="42">
        <f t="shared" si="0"/>
        <v>1.1981132075471699</v>
      </c>
      <c r="F21" s="30"/>
    </row>
    <row r="22" spans="1:11" ht="16.5" x14ac:dyDescent="0.3">
      <c r="A22" s="41">
        <v>1</v>
      </c>
      <c r="B22" s="41" t="s">
        <v>51</v>
      </c>
      <c r="C22" s="41" t="s">
        <v>15</v>
      </c>
      <c r="D22" s="42">
        <f>Preçário!D18/10</f>
        <v>4.9593495934959347E-2</v>
      </c>
      <c r="E22" s="42">
        <f t="shared" si="0"/>
        <v>4.9593495934959347E-2</v>
      </c>
      <c r="F22" s="30"/>
    </row>
    <row r="23" spans="1:11" ht="16.5" x14ac:dyDescent="0.3">
      <c r="A23" s="41">
        <v>3.0000000000000001E-3</v>
      </c>
      <c r="B23" s="41" t="s">
        <v>9</v>
      </c>
      <c r="C23" s="41" t="s">
        <v>53</v>
      </c>
      <c r="D23" s="42">
        <f>Preçário!D45</f>
        <v>65.566037735849051</v>
      </c>
      <c r="E23" s="42">
        <f t="shared" si="0"/>
        <v>0.19669811320754715</v>
      </c>
      <c r="F23" s="30" t="s">
        <v>60</v>
      </c>
    </row>
    <row r="24" spans="1:11" ht="16.5" x14ac:dyDescent="0.3">
      <c r="A24" s="32"/>
      <c r="B24" s="32"/>
      <c r="C24" s="33"/>
      <c r="D24" s="34"/>
      <c r="E24" s="34"/>
      <c r="F24" s="32"/>
    </row>
    <row r="25" spans="1:11" ht="16.5" x14ac:dyDescent="0.3">
      <c r="A25" s="27"/>
      <c r="B25" s="27"/>
      <c r="C25" s="35" t="s">
        <v>100</v>
      </c>
      <c r="D25" s="31">
        <f>SUM(E7:E23)</f>
        <v>5.5256852474794576</v>
      </c>
      <c r="E25" s="27"/>
      <c r="F25" s="27"/>
    </row>
    <row r="26" spans="1:11" ht="16.5" x14ac:dyDescent="0.3">
      <c r="A26" s="27"/>
      <c r="B26" s="27"/>
      <c r="C26" s="35" t="s">
        <v>101</v>
      </c>
      <c r="D26" s="31">
        <f>D25/C4</f>
        <v>1.3814213118698644</v>
      </c>
      <c r="E26" s="27"/>
      <c r="F26" s="27"/>
    </row>
    <row r="27" spans="1:11" ht="16.5" x14ac:dyDescent="0.3">
      <c r="A27" s="27"/>
      <c r="B27" s="27"/>
      <c r="C27" s="35" t="s">
        <v>104</v>
      </c>
      <c r="D27" s="36">
        <v>0.5</v>
      </c>
      <c r="E27" s="48"/>
      <c r="F27" s="27"/>
    </row>
    <row r="28" spans="1:11" ht="16.5" x14ac:dyDescent="0.3">
      <c r="A28" s="27"/>
      <c r="B28" s="27"/>
      <c r="C28" s="35" t="s">
        <v>102</v>
      </c>
      <c r="D28" s="31">
        <f>D26/D27</f>
        <v>2.7628426237397288</v>
      </c>
      <c r="E28" s="27"/>
      <c r="F28" s="27"/>
    </row>
    <row r="29" spans="1:11" ht="33" x14ac:dyDescent="0.3">
      <c r="A29" s="27"/>
      <c r="B29" s="27"/>
      <c r="C29" s="35" t="s">
        <v>103</v>
      </c>
      <c r="D29" s="37">
        <f>D28*1.13</f>
        <v>3.1220121648258932</v>
      </c>
      <c r="E29" s="27"/>
      <c r="F29" s="27"/>
    </row>
    <row r="30" spans="1:11" ht="16.5" x14ac:dyDescent="0.3">
      <c r="A30" s="27"/>
      <c r="B30" s="27"/>
      <c r="C30" s="27"/>
      <c r="D30" s="27"/>
      <c r="E30" s="27"/>
      <c r="F30" s="27"/>
    </row>
  </sheetData>
  <mergeCells count="3">
    <mergeCell ref="A2:B2"/>
    <mergeCell ref="A4:B4"/>
    <mergeCell ref="C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I21" sqref="I21"/>
    </sheetView>
  </sheetViews>
  <sheetFormatPr defaultColWidth="8.85546875" defaultRowHeight="15" x14ac:dyDescent="0.25"/>
  <cols>
    <col min="1" max="1" width="13.42578125" customWidth="1"/>
    <col min="2" max="2" width="9.28515625" customWidth="1"/>
    <col min="3" max="3" width="28.42578125" customWidth="1"/>
    <col min="4" max="4" width="13.7109375" customWidth="1"/>
    <col min="5" max="5" width="11.7109375" customWidth="1"/>
    <col min="6" max="6" width="16.42578125" customWidth="1"/>
  </cols>
  <sheetData>
    <row r="1" spans="1:6" ht="16.5" x14ac:dyDescent="0.3">
      <c r="A1" s="28"/>
      <c r="B1" s="28"/>
      <c r="C1" s="28"/>
      <c r="D1" s="28"/>
      <c r="E1" s="28"/>
      <c r="F1" s="28"/>
    </row>
    <row r="2" spans="1:6" ht="44.1" customHeight="1" x14ac:dyDescent="0.25">
      <c r="A2" s="56" t="s">
        <v>7</v>
      </c>
      <c r="B2" s="56"/>
      <c r="C2" s="57" t="s">
        <v>69</v>
      </c>
      <c r="D2" s="57"/>
      <c r="E2" s="57"/>
      <c r="F2" s="57"/>
    </row>
    <row r="3" spans="1:6" ht="15" customHeight="1" x14ac:dyDescent="0.3">
      <c r="A3" s="27"/>
      <c r="B3" s="27"/>
      <c r="C3" s="38"/>
      <c r="D3" s="38"/>
      <c r="E3" s="38"/>
      <c r="F3" s="38"/>
    </row>
    <row r="4" spans="1:6" ht="16.5" x14ac:dyDescent="0.3">
      <c r="A4" s="58" t="s">
        <v>8</v>
      </c>
      <c r="B4" s="58"/>
      <c r="C4" s="50">
        <v>4</v>
      </c>
      <c r="D4" s="50" t="s">
        <v>63</v>
      </c>
      <c r="E4" s="50" t="s">
        <v>64</v>
      </c>
      <c r="F4" s="50" t="s">
        <v>71</v>
      </c>
    </row>
    <row r="5" spans="1:6" ht="16.5" x14ac:dyDescent="0.3">
      <c r="A5" s="27"/>
      <c r="B5" s="27"/>
      <c r="C5" s="27"/>
      <c r="D5" s="27"/>
      <c r="E5" s="27"/>
      <c r="F5" s="27"/>
    </row>
    <row r="6" spans="1:6" ht="33" x14ac:dyDescent="0.25">
      <c r="A6" s="29" t="s">
        <v>94</v>
      </c>
      <c r="B6" s="29" t="s">
        <v>95</v>
      </c>
      <c r="C6" s="29" t="s">
        <v>96</v>
      </c>
      <c r="D6" s="29" t="s">
        <v>97</v>
      </c>
      <c r="E6" s="29" t="s">
        <v>98</v>
      </c>
      <c r="F6" s="29" t="s">
        <v>99</v>
      </c>
    </row>
    <row r="7" spans="1:6" ht="16.5" x14ac:dyDescent="0.25">
      <c r="A7" s="55"/>
      <c r="B7" s="55"/>
      <c r="C7" s="39" t="s">
        <v>81</v>
      </c>
      <c r="D7" s="55"/>
      <c r="E7" s="42"/>
      <c r="F7" s="54"/>
    </row>
    <row r="8" spans="1:6" ht="16.5" x14ac:dyDescent="0.25">
      <c r="A8" s="52">
        <v>3.5000000000000003E-2</v>
      </c>
      <c r="B8" s="53" t="s">
        <v>39</v>
      </c>
      <c r="C8" s="53" t="s">
        <v>72</v>
      </c>
      <c r="D8" s="42">
        <v>1.65</v>
      </c>
      <c r="E8" s="42">
        <f t="shared" ref="E8:E14" si="0">A8*D8</f>
        <v>5.7750000000000003E-2</v>
      </c>
      <c r="F8" s="54"/>
    </row>
    <row r="9" spans="1:6" ht="16.5" x14ac:dyDescent="0.25">
      <c r="A9" s="52">
        <v>9.5000000000000001E-2</v>
      </c>
      <c r="B9" s="53" t="s">
        <v>38</v>
      </c>
      <c r="C9" s="53" t="s">
        <v>73</v>
      </c>
      <c r="D9" s="42">
        <v>0.45</v>
      </c>
      <c r="E9" s="42">
        <f t="shared" si="0"/>
        <v>4.2750000000000003E-2</v>
      </c>
      <c r="F9" s="54"/>
    </row>
    <row r="10" spans="1:6" ht="16.5" x14ac:dyDescent="0.25">
      <c r="A10" s="52"/>
      <c r="B10" s="53" t="s">
        <v>39</v>
      </c>
      <c r="C10" s="53" t="s">
        <v>74</v>
      </c>
      <c r="D10" s="42"/>
      <c r="E10" s="42">
        <f t="shared" si="0"/>
        <v>0</v>
      </c>
      <c r="F10" s="54"/>
    </row>
    <row r="11" spans="1:6" ht="16.5" x14ac:dyDescent="0.25">
      <c r="A11" s="52">
        <v>0.02</v>
      </c>
      <c r="B11" s="53" t="s">
        <v>39</v>
      </c>
      <c r="C11" s="53" t="s">
        <v>75</v>
      </c>
      <c r="D11" s="42">
        <v>0.56000000000000005</v>
      </c>
      <c r="E11" s="42">
        <f t="shared" si="0"/>
        <v>1.1200000000000002E-2</v>
      </c>
      <c r="F11" s="54"/>
    </row>
    <row r="12" spans="1:6" ht="16.5" x14ac:dyDescent="0.25">
      <c r="A12" s="52">
        <v>0.01</v>
      </c>
      <c r="B12" s="53" t="s">
        <v>39</v>
      </c>
      <c r="C12" s="53" t="s">
        <v>76</v>
      </c>
      <c r="D12" s="42">
        <v>1.28</v>
      </c>
      <c r="E12" s="42">
        <f t="shared" si="0"/>
        <v>1.2800000000000001E-2</v>
      </c>
      <c r="F12" s="54"/>
    </row>
    <row r="13" spans="1:6" ht="16.5" x14ac:dyDescent="0.25">
      <c r="A13" s="52">
        <v>3.5000000000000003E-2</v>
      </c>
      <c r="B13" s="53" t="s">
        <v>39</v>
      </c>
      <c r="C13" s="53" t="s">
        <v>77</v>
      </c>
      <c r="D13" s="42">
        <v>7.79</v>
      </c>
      <c r="E13" s="42">
        <f t="shared" si="0"/>
        <v>0.27265</v>
      </c>
      <c r="F13" s="54"/>
    </row>
    <row r="14" spans="1:6" ht="16.5" x14ac:dyDescent="0.25">
      <c r="A14" s="52">
        <v>5.0000000000000001E-3</v>
      </c>
      <c r="B14" s="53" t="s">
        <v>39</v>
      </c>
      <c r="C14" s="53" t="s">
        <v>78</v>
      </c>
      <c r="D14" s="42">
        <v>19</v>
      </c>
      <c r="E14" s="42">
        <f t="shared" si="0"/>
        <v>9.5000000000000001E-2</v>
      </c>
      <c r="F14" s="39"/>
    </row>
    <row r="15" spans="1:6" ht="16.5" x14ac:dyDescent="0.25">
      <c r="A15" s="39"/>
      <c r="B15" s="39"/>
      <c r="C15" s="39" t="s">
        <v>79</v>
      </c>
      <c r="D15" s="42"/>
      <c r="E15" s="42"/>
      <c r="F15" s="39"/>
    </row>
    <row r="16" spans="1:6" ht="16.5" x14ac:dyDescent="0.25">
      <c r="A16" s="52">
        <v>0.05</v>
      </c>
      <c r="B16" s="53" t="s">
        <v>39</v>
      </c>
      <c r="C16" s="53" t="s">
        <v>83</v>
      </c>
      <c r="D16" s="42">
        <v>1.78</v>
      </c>
      <c r="E16" s="42">
        <f t="shared" ref="E16:E20" si="1">A16*D16</f>
        <v>8.900000000000001E-2</v>
      </c>
      <c r="F16" s="39"/>
    </row>
    <row r="17" spans="1:13" ht="16.5" x14ac:dyDescent="0.25">
      <c r="A17" s="52">
        <v>5.0000000000000001E-3</v>
      </c>
      <c r="B17" s="53" t="s">
        <v>39</v>
      </c>
      <c r="C17" s="53" t="s">
        <v>75</v>
      </c>
      <c r="D17" s="42">
        <v>0.56000000000000005</v>
      </c>
      <c r="E17" s="42">
        <f t="shared" si="1"/>
        <v>2.8000000000000004E-3</v>
      </c>
      <c r="F17" s="39"/>
    </row>
    <row r="18" spans="1:13" ht="16.5" x14ac:dyDescent="0.25">
      <c r="A18" s="52">
        <v>5.0000000000000001E-3</v>
      </c>
      <c r="B18" s="53" t="s">
        <v>39</v>
      </c>
      <c r="C18" s="53" t="s">
        <v>76</v>
      </c>
      <c r="D18" s="42">
        <v>1.28</v>
      </c>
      <c r="E18" s="42">
        <f t="shared" si="1"/>
        <v>6.4000000000000003E-3</v>
      </c>
      <c r="F18" s="39"/>
    </row>
    <row r="19" spans="1:13" ht="16.5" x14ac:dyDescent="0.25">
      <c r="A19" s="52">
        <v>0.05</v>
      </c>
      <c r="B19" s="53" t="s">
        <v>39</v>
      </c>
      <c r="C19" s="53" t="s">
        <v>74</v>
      </c>
      <c r="D19" s="42">
        <v>2.16</v>
      </c>
      <c r="E19" s="42">
        <f t="shared" si="1"/>
        <v>0.10800000000000001</v>
      </c>
      <c r="F19" s="39"/>
    </row>
    <row r="20" spans="1:13" ht="16.5" x14ac:dyDescent="0.25">
      <c r="A20" s="52">
        <v>1</v>
      </c>
      <c r="B20" s="53" t="s">
        <v>82</v>
      </c>
      <c r="C20" s="53" t="s">
        <v>84</v>
      </c>
      <c r="D20" s="42">
        <v>0.12</v>
      </c>
      <c r="E20" s="42">
        <f t="shared" si="1"/>
        <v>0.12</v>
      </c>
      <c r="F20" s="39"/>
      <c r="M20" s="46"/>
    </row>
    <row r="21" spans="1:13" ht="33" x14ac:dyDescent="0.25">
      <c r="A21" s="39"/>
      <c r="B21" s="39"/>
      <c r="C21" s="39" t="s">
        <v>88</v>
      </c>
      <c r="D21" s="42"/>
      <c r="E21" s="42"/>
      <c r="F21" s="39"/>
    </row>
    <row r="22" spans="1:13" ht="16.5" x14ac:dyDescent="0.25">
      <c r="A22" s="52">
        <v>2.5000000000000001E-2</v>
      </c>
      <c r="B22" s="53" t="s">
        <v>39</v>
      </c>
      <c r="C22" s="53" t="s">
        <v>85</v>
      </c>
      <c r="D22" s="42">
        <v>9.9499999999999993</v>
      </c>
      <c r="E22" s="42">
        <f t="shared" ref="E22:E25" si="2">A22*D22</f>
        <v>0.24875</v>
      </c>
      <c r="F22" s="39"/>
    </row>
    <row r="23" spans="1:13" ht="16.5" x14ac:dyDescent="0.25">
      <c r="A23" s="52">
        <v>1.2E-2</v>
      </c>
      <c r="B23" s="53" t="s">
        <v>39</v>
      </c>
      <c r="C23" s="53" t="s">
        <v>75</v>
      </c>
      <c r="D23" s="42">
        <v>0.56000000000000005</v>
      </c>
      <c r="E23" s="42">
        <f t="shared" si="2"/>
        <v>6.7200000000000011E-3</v>
      </c>
      <c r="F23" s="39"/>
    </row>
    <row r="24" spans="1:13" ht="16.5" x14ac:dyDescent="0.25">
      <c r="A24" s="52">
        <v>0.01</v>
      </c>
      <c r="B24" s="53" t="s">
        <v>39</v>
      </c>
      <c r="C24" s="53" t="s">
        <v>86</v>
      </c>
      <c r="D24" s="42">
        <v>8</v>
      </c>
      <c r="E24" s="42">
        <f t="shared" si="2"/>
        <v>0.08</v>
      </c>
      <c r="F24" s="39"/>
    </row>
    <row r="25" spans="1:13" ht="16.5" x14ac:dyDescent="0.25">
      <c r="A25" s="52">
        <v>0.01</v>
      </c>
      <c r="B25" s="53" t="s">
        <v>39</v>
      </c>
      <c r="C25" s="53" t="s">
        <v>87</v>
      </c>
      <c r="D25" s="42">
        <v>5.98</v>
      </c>
      <c r="E25" s="42">
        <f t="shared" si="2"/>
        <v>5.9800000000000006E-2</v>
      </c>
      <c r="F25" s="39"/>
    </row>
    <row r="26" spans="1:13" ht="16.5" x14ac:dyDescent="0.3">
      <c r="A26" s="32"/>
      <c r="B26" s="32"/>
      <c r="C26" s="33"/>
      <c r="D26" s="34"/>
      <c r="E26" s="34"/>
      <c r="F26" s="32"/>
    </row>
    <row r="27" spans="1:13" ht="16.5" x14ac:dyDescent="0.3">
      <c r="A27" s="27"/>
      <c r="B27" s="27"/>
      <c r="C27" s="35" t="s">
        <v>100</v>
      </c>
      <c r="D27" s="31">
        <f>SUM(E8:E25)</f>
        <v>1.2136200000000001</v>
      </c>
      <c r="E27" s="27"/>
      <c r="F27" s="27"/>
    </row>
    <row r="28" spans="1:13" ht="16.5" x14ac:dyDescent="0.3">
      <c r="A28" s="27"/>
      <c r="B28" s="27"/>
      <c r="C28" s="35" t="s">
        <v>101</v>
      </c>
      <c r="D28" s="31">
        <f>D27/C4</f>
        <v>0.30340500000000004</v>
      </c>
      <c r="E28" s="27"/>
      <c r="F28" s="27"/>
    </row>
    <row r="29" spans="1:13" ht="16.5" x14ac:dyDescent="0.3">
      <c r="A29" s="27"/>
      <c r="B29" s="27"/>
      <c r="C29" s="35" t="s">
        <v>104</v>
      </c>
      <c r="D29" s="36">
        <v>0.5</v>
      </c>
      <c r="E29" s="48"/>
      <c r="F29" s="27"/>
    </row>
    <row r="30" spans="1:13" ht="16.5" x14ac:dyDescent="0.3">
      <c r="A30" s="27"/>
      <c r="B30" s="27"/>
      <c r="C30" s="35" t="s">
        <v>102</v>
      </c>
      <c r="D30" s="31">
        <f>D28/D29</f>
        <v>0.60681000000000007</v>
      </c>
      <c r="E30" s="27"/>
      <c r="F30" s="27"/>
    </row>
    <row r="31" spans="1:13" ht="33" x14ac:dyDescent="0.3">
      <c r="A31" s="27"/>
      <c r="B31" s="27"/>
      <c r="C31" s="35" t="s">
        <v>103</v>
      </c>
      <c r="D31" s="37">
        <f>D30*1.13</f>
        <v>0.68569530000000001</v>
      </c>
      <c r="E31" s="27"/>
      <c r="F31" s="27"/>
    </row>
    <row r="32" spans="1:13" ht="16.5" x14ac:dyDescent="0.3">
      <c r="A32" s="27"/>
      <c r="B32" s="27"/>
      <c r="C32" s="27"/>
      <c r="D32" s="27"/>
      <c r="E32" s="27"/>
      <c r="F32" s="27"/>
    </row>
  </sheetData>
  <mergeCells count="3">
    <mergeCell ref="A2:B2"/>
    <mergeCell ref="C2:F2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Preçário</vt:lpstr>
      <vt:lpstr>Água aromatizada da Estação</vt:lpstr>
      <vt:lpstr>CRÈME ALHO FRANCES</vt:lpstr>
      <vt:lpstr>POLPETONE</vt:lpstr>
      <vt:lpstr>Pudim de Pão da Caridade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asus</cp:lastModifiedBy>
  <dcterms:created xsi:type="dcterms:W3CDTF">2019-12-18T08:01:54Z</dcterms:created>
  <dcterms:modified xsi:type="dcterms:W3CDTF">2020-02-21T22:30:07Z</dcterms:modified>
</cp:coreProperties>
</file>