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esktop\ECO-ESCOLAS2122\ECO - EMENTAS 2022\"/>
    </mc:Choice>
  </mc:AlternateContent>
  <xr:revisionPtr revIDLastSave="0" documentId="13_ncr:1_{B8CB3456-1E98-4C42-90D0-CFFDA46B4F12}" xr6:coauthVersionLast="47" xr6:coauthVersionMax="47" xr10:uidLastSave="{00000000-0000-0000-0000-000000000000}"/>
  <bookViews>
    <workbookView xWindow="-110" yWindow="-110" windowWidth="19420" windowHeight="10420" activeTab="1" xr2:uid="{F40E7B72-7556-7141-9303-997B96C482F1}"/>
  </bookViews>
  <sheets>
    <sheet name="Inf. Nutricional" sheetId="6" r:id="rId1"/>
    <sheet name="Entrada" sheetId="1" r:id="rId2"/>
    <sheet name="Prato Principal" sheetId="4" r:id="rId3"/>
    <sheet name="Sobremesa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1" l="1"/>
  <c r="Q25" i="1"/>
  <c r="Q26" i="1"/>
  <c r="Q27" i="1"/>
  <c r="Q28" i="1"/>
  <c r="Q29" i="1"/>
  <c r="Q30" i="1"/>
  <c r="Q23" i="1"/>
  <c r="P14" i="5"/>
  <c r="Q14" i="5"/>
  <c r="P28" i="1"/>
  <c r="O28" i="1"/>
  <c r="O26" i="1"/>
  <c r="O24" i="1"/>
  <c r="O23" i="1"/>
  <c r="N26" i="1"/>
  <c r="N24" i="1"/>
  <c r="N23" i="1"/>
  <c r="R14" i="4"/>
  <c r="I14" i="4"/>
  <c r="I13" i="4"/>
  <c r="T15" i="1" l="1"/>
  <c r="R15" i="4"/>
  <c r="X15" i="4" s="1"/>
  <c r="X14" i="4"/>
  <c r="T20" i="5"/>
  <c r="T18" i="5"/>
  <c r="O14" i="5"/>
  <c r="N14" i="5"/>
  <c r="N15" i="5"/>
  <c r="N14" i="4"/>
  <c r="T14" i="1"/>
  <c r="U14" i="1" s="1"/>
  <c r="N23" i="5" s="1"/>
  <c r="S14" i="1"/>
  <c r="R14" i="1"/>
  <c r="Q14" i="1"/>
  <c r="P14" i="1"/>
  <c r="O14" i="1"/>
  <c r="N14" i="1"/>
  <c r="N16" i="5"/>
  <c r="O16" i="5"/>
  <c r="P16" i="5"/>
  <c r="Q16" i="5"/>
  <c r="R16" i="5"/>
  <c r="S16" i="5"/>
  <c r="N17" i="5"/>
  <c r="O17" i="5"/>
  <c r="P17" i="5"/>
  <c r="Q17" i="5"/>
  <c r="R17" i="5"/>
  <c r="S17" i="5"/>
  <c r="N18" i="5"/>
  <c r="O18" i="5"/>
  <c r="P18" i="5"/>
  <c r="Q18" i="5"/>
  <c r="R18" i="5"/>
  <c r="S18" i="5"/>
  <c r="N19" i="5"/>
  <c r="O19" i="5"/>
  <c r="P19" i="5"/>
  <c r="Q19" i="5"/>
  <c r="R19" i="5"/>
  <c r="S19" i="5"/>
  <c r="R14" i="5"/>
  <c r="S14" i="5"/>
  <c r="N20" i="5"/>
  <c r="O20" i="5"/>
  <c r="P20" i="5"/>
  <c r="Q20" i="5"/>
  <c r="R20" i="5"/>
  <c r="S20" i="5"/>
  <c r="S15" i="5"/>
  <c r="R15" i="5"/>
  <c r="Q15" i="5"/>
  <c r="P15" i="5"/>
  <c r="O15" i="5"/>
  <c r="W17" i="4"/>
  <c r="V15" i="4"/>
  <c r="V16" i="4"/>
  <c r="V17" i="4"/>
  <c r="V18" i="4"/>
  <c r="V19" i="4"/>
  <c r="V20" i="4"/>
  <c r="V14" i="4"/>
  <c r="G5" i="4"/>
  <c r="G14" i="4"/>
  <c r="G13" i="4"/>
  <c r="U14" i="4"/>
  <c r="U15" i="4"/>
  <c r="U16" i="4"/>
  <c r="U17" i="4"/>
  <c r="U18" i="4"/>
  <c r="U19" i="4"/>
  <c r="U20" i="4"/>
  <c r="Q15" i="4"/>
  <c r="Q16" i="4"/>
  <c r="Q17" i="4"/>
  <c r="Q18" i="4"/>
  <c r="Q19" i="4"/>
  <c r="Q20" i="4"/>
  <c r="Q14" i="4"/>
  <c r="G9" i="4"/>
  <c r="G8" i="5"/>
  <c r="G7" i="5"/>
  <c r="N15" i="4"/>
  <c r="O15" i="4"/>
  <c r="P15" i="4"/>
  <c r="S15" i="4"/>
  <c r="T15" i="4"/>
  <c r="W15" i="4"/>
  <c r="N16" i="4"/>
  <c r="O16" i="4"/>
  <c r="P16" i="4"/>
  <c r="R16" i="4"/>
  <c r="X16" i="4" s="1"/>
  <c r="S16" i="4"/>
  <c r="T16" i="4"/>
  <c r="W16" i="4"/>
  <c r="N17" i="4"/>
  <c r="O17" i="4"/>
  <c r="P17" i="4"/>
  <c r="R17" i="4"/>
  <c r="X17" i="4" s="1"/>
  <c r="S17" i="4"/>
  <c r="T17" i="4"/>
  <c r="N18" i="4"/>
  <c r="O18" i="4"/>
  <c r="P18" i="4"/>
  <c r="R18" i="4"/>
  <c r="X18" i="4" s="1"/>
  <c r="S18" i="4"/>
  <c r="T18" i="4"/>
  <c r="W18" i="4"/>
  <c r="N19" i="4"/>
  <c r="O19" i="4"/>
  <c r="P19" i="4"/>
  <c r="R19" i="4"/>
  <c r="X19" i="4" s="1"/>
  <c r="S19" i="4"/>
  <c r="T19" i="4"/>
  <c r="W19" i="4"/>
  <c r="N20" i="4"/>
  <c r="O20" i="4"/>
  <c r="P20" i="4"/>
  <c r="R20" i="4"/>
  <c r="X20" i="4" s="1"/>
  <c r="S20" i="4"/>
  <c r="T20" i="4"/>
  <c r="W20" i="4"/>
  <c r="W14" i="4"/>
  <c r="T14" i="4"/>
  <c r="S14" i="4"/>
  <c r="P14" i="4"/>
  <c r="O14" i="4"/>
  <c r="P26" i="1"/>
  <c r="P25" i="1"/>
  <c r="P23" i="1"/>
  <c r="T16" i="5" l="1"/>
  <c r="T15" i="5"/>
  <c r="T19" i="5"/>
  <c r="T17" i="5"/>
  <c r="T14" i="5"/>
  <c r="U15" i="1"/>
  <c r="N24" i="5" s="1"/>
  <c r="O15" i="1"/>
  <c r="P15" i="1"/>
  <c r="Q15" i="1"/>
  <c r="R15" i="1"/>
  <c r="S15" i="1"/>
  <c r="O16" i="1"/>
  <c r="P16" i="1"/>
  <c r="Q16" i="1"/>
  <c r="R16" i="1"/>
  <c r="S16" i="1"/>
  <c r="T16" i="1"/>
  <c r="U16" i="1" s="1"/>
  <c r="N25" i="5" s="1"/>
  <c r="O17" i="1"/>
  <c r="P17" i="1"/>
  <c r="Q17" i="1"/>
  <c r="R17" i="1"/>
  <c r="S17" i="1"/>
  <c r="T17" i="1"/>
  <c r="U17" i="1" s="1"/>
  <c r="N26" i="5" s="1"/>
  <c r="O18" i="1"/>
  <c r="P18" i="1"/>
  <c r="Q18" i="1"/>
  <c r="R18" i="1"/>
  <c r="S18" i="1"/>
  <c r="T18" i="1"/>
  <c r="U18" i="1" s="1"/>
  <c r="N27" i="5" s="1"/>
  <c r="O19" i="1"/>
  <c r="P19" i="1"/>
  <c r="Q19" i="1"/>
  <c r="R19" i="1"/>
  <c r="S19" i="1"/>
  <c r="T19" i="1"/>
  <c r="U19" i="1" s="1"/>
  <c r="N28" i="5" s="1"/>
  <c r="O20" i="1"/>
  <c r="P20" i="1"/>
  <c r="Q20" i="1"/>
  <c r="R20" i="1"/>
  <c r="S20" i="1"/>
  <c r="T20" i="1"/>
  <c r="U20" i="1" s="1"/>
  <c r="N29" i="5" s="1"/>
  <c r="N15" i="1"/>
  <c r="N16" i="1"/>
  <c r="N17" i="1"/>
  <c r="N18" i="1"/>
  <c r="N19" i="1"/>
  <c r="N20" i="1"/>
  <c r="N29" i="1"/>
  <c r="G7" i="1"/>
  <c r="G8" i="1"/>
  <c r="G9" i="1"/>
  <c r="G10" i="1"/>
  <c r="G13" i="1"/>
  <c r="G5" i="1"/>
  <c r="G6" i="1"/>
  <c r="G11" i="4"/>
  <c r="I11" i="4"/>
  <c r="G12" i="4"/>
  <c r="I12" i="4"/>
  <c r="G15" i="4"/>
  <c r="I15" i="4"/>
  <c r="G16" i="4"/>
  <c r="I16" i="4"/>
  <c r="I6" i="4"/>
  <c r="I12" i="5"/>
  <c r="G12" i="5"/>
  <c r="I11" i="5"/>
  <c r="G11" i="5"/>
  <c r="I10" i="5"/>
  <c r="G10" i="5"/>
  <c r="I9" i="5"/>
  <c r="G9" i="5"/>
  <c r="I8" i="5"/>
  <c r="I7" i="5"/>
  <c r="I6" i="5"/>
  <c r="G6" i="5"/>
  <c r="I5" i="5"/>
  <c r="G5" i="5"/>
  <c r="I10" i="4"/>
  <c r="G10" i="4"/>
  <c r="I9" i="4"/>
  <c r="I8" i="4"/>
  <c r="G8" i="4"/>
  <c r="I7" i="4"/>
  <c r="G7" i="4"/>
  <c r="I5" i="4"/>
  <c r="I6" i="1"/>
  <c r="I7" i="1"/>
  <c r="I8" i="1"/>
  <c r="I9" i="1"/>
  <c r="I10" i="1"/>
  <c r="I11" i="1"/>
  <c r="I12" i="1"/>
  <c r="I13" i="1"/>
  <c r="I5" i="1"/>
  <c r="K8" i="5" l="1"/>
  <c r="K11" i="5" s="1"/>
  <c r="K14" i="5" s="1"/>
  <c r="K8" i="4"/>
  <c r="K11" i="4" s="1"/>
  <c r="K14" i="4" s="1"/>
  <c r="K8" i="1"/>
  <c r="K11" i="1" s="1"/>
  <c r="K14" i="1" l="1"/>
  <c r="D36" i="6" s="1"/>
  <c r="B36" i="6"/>
</calcChain>
</file>

<file path=xl/sharedStrings.xml><?xml version="1.0" encoding="utf-8"?>
<sst xmlns="http://schemas.openxmlformats.org/spreadsheetml/2006/main" count="239" uniqueCount="93">
  <si>
    <t>Sopa de espinafres e grão de bico</t>
  </si>
  <si>
    <t>Porções</t>
  </si>
  <si>
    <t>Produtos</t>
  </si>
  <si>
    <t>cebola</t>
  </si>
  <si>
    <t>kg</t>
  </si>
  <si>
    <t>alho francês</t>
  </si>
  <si>
    <t>cenoura</t>
  </si>
  <si>
    <t>batata</t>
  </si>
  <si>
    <t>grão de bico</t>
  </si>
  <si>
    <t>espinafres</t>
  </si>
  <si>
    <t>água</t>
  </si>
  <si>
    <t>l</t>
  </si>
  <si>
    <t>azeite</t>
  </si>
  <si>
    <t>Ficha Técnica nº</t>
  </si>
  <si>
    <t>Quantidade</t>
  </si>
  <si>
    <t>Unid.</t>
  </si>
  <si>
    <t>Nutrientes</t>
  </si>
  <si>
    <t>sal</t>
  </si>
  <si>
    <t>V. R. Un.</t>
  </si>
  <si>
    <t>V. R. Total</t>
  </si>
  <si>
    <t>V. Energético</t>
  </si>
  <si>
    <t>Total Custo</t>
  </si>
  <si>
    <t>Custo/porção</t>
  </si>
  <si>
    <t>Custo/2px</t>
  </si>
  <si>
    <t>Procedimento:</t>
  </si>
  <si>
    <t>Kcal/100 g</t>
  </si>
  <si>
    <t>hortículas</t>
  </si>
  <si>
    <t>hortícolas</t>
  </si>
  <si>
    <t>Grupo</t>
  </si>
  <si>
    <t>Cebola</t>
  </si>
  <si>
    <t>Alho Francês</t>
  </si>
  <si>
    <t>Cenoura</t>
  </si>
  <si>
    <t>Batata</t>
  </si>
  <si>
    <t>Espinafres</t>
  </si>
  <si>
    <t>Azeite</t>
  </si>
  <si>
    <t>Lípidos</t>
  </si>
  <si>
    <t>Grão de bico</t>
  </si>
  <si>
    <t>Lípidos Sat</t>
  </si>
  <si>
    <t>Hidratos Carb</t>
  </si>
  <si>
    <t>Açúcares</t>
  </si>
  <si>
    <t>Fibra</t>
  </si>
  <si>
    <t>Proteínas</t>
  </si>
  <si>
    <t>Sal</t>
  </si>
  <si>
    <t>cereais</t>
  </si>
  <si>
    <t>leguminosas</t>
  </si>
  <si>
    <t>gorduras</t>
  </si>
  <si>
    <t>Pescada à Poveira</t>
  </si>
  <si>
    <t>pescada chilena</t>
  </si>
  <si>
    <t>folha de louro</t>
  </si>
  <si>
    <t>batatas</t>
  </si>
  <si>
    <t>couve tronchuda portuguesa</t>
  </si>
  <si>
    <t>alho</t>
  </si>
  <si>
    <t>vinagre</t>
  </si>
  <si>
    <t>pimentão doce</t>
  </si>
  <si>
    <t>ovos</t>
  </si>
  <si>
    <t>c.chá</t>
  </si>
  <si>
    <t>c.sopa</t>
  </si>
  <si>
    <t>unid</t>
  </si>
  <si>
    <t>proteínas</t>
  </si>
  <si>
    <t>qb</t>
  </si>
  <si>
    <t>Tarte de Maçã</t>
  </si>
  <si>
    <t>manteiga</t>
  </si>
  <si>
    <t>açúcar</t>
  </si>
  <si>
    <t>ovos cl. M</t>
  </si>
  <si>
    <t>maçã golden</t>
  </si>
  <si>
    <t>farinha trigo</t>
  </si>
  <si>
    <t>pau canela</t>
  </si>
  <si>
    <t>fruta</t>
  </si>
  <si>
    <t>Qtd</t>
  </si>
  <si>
    <t>V. Energ/2px</t>
  </si>
  <si>
    <t>Hidratos de Carbono</t>
  </si>
  <si>
    <t>Pescada</t>
  </si>
  <si>
    <t>Couve</t>
  </si>
  <si>
    <t>Ovo</t>
  </si>
  <si>
    <t>Alho</t>
  </si>
  <si>
    <t>Vinagre</t>
  </si>
  <si>
    <t>Pimentão</t>
  </si>
  <si>
    <t>pão de mistura de trigo e centeio</t>
  </si>
  <si>
    <t>Pão</t>
  </si>
  <si>
    <t>farinha</t>
  </si>
  <si>
    <t>maçã</t>
  </si>
  <si>
    <t>Pré-aqueça o forno a 180º C. Unte uma forma de tarte com ½ colher de sopa de azeite. Peneire com farinha e reserve.
Com a batedeira, misture a manteiga, à temperatura ambiente, com o açúcar e o restante azeite até obter um creme espesso.
Acrescente o ovo e a farinha. Com as mãos, amasse até a massa estar macia e homogénea. Envolva-a em película aderente e deixe descansar no frio durante 1 hora. Meia hora antes de usar, retire-a do frigorífico. Numa bancada enfarinhada, estenda a massa com a ajuda de um rolo e forre com ela a tarteira.
Por cima, coloque uma folha de papel vegetal, e disponha leguminosas desidratadas, de forma a calcar a massa. Leve ao forno durante 15 minutos. Retire e deixe arrefecer.
Num tacho, deixe ferver metade das maçãs em cubos, em água aromatizada com o pau de canela. Quando a maçã estiver cozida, retire do lume, deixe arrefecer e reduza a puré. Reserve. 
Descasque e corte as restantes maçãs em gomos uniformes.
Coloque o puré de maçã na base da tarte. Por cima, disponha os gomos de maçã. Polvilhe com o açúcar e leve ao forno durante 20 minutos.</t>
  </si>
  <si>
    <t>cereais e tubérculos</t>
  </si>
  <si>
    <t>lacticínios</t>
  </si>
  <si>
    <t>carnes, pescado e ovos</t>
  </si>
  <si>
    <t>Total</t>
  </si>
  <si>
    <t>Informação Nutricional</t>
  </si>
  <si>
    <t>total</t>
  </si>
  <si>
    <r>
      <t xml:space="preserve">Descascar a cebola e cortar em pedaços pequenos. Arranjar o alho francês e cortar em pequenos pedaços.
Descascar a cenoura e as batatas e colocar em água. Arranjar os espinafres, lavar e reservar.
Numa panela colocar o azeite, a cebola e o alho francês em pedaços e deixar refogar um pouco. Escorrer as batatas e as cenouras e adicionar ao refogado na panela, deixar suar um pouco e adicionar a água, até tapar os ingredientes.
Deixar cozer e depois triturar bem todos os ingredientes.
Retificar o tempero de sal, adicionar o grão de bico cozido e os espinafres. 
Deixar cozer os espinafres por aproximadamente 2 minutos e servir.
</t>
    </r>
    <r>
      <rPr>
        <b/>
        <i/>
        <sz val="10.5"/>
        <color theme="1"/>
        <rFont val="Calibri"/>
        <family val="2"/>
        <scheme val="minor"/>
      </rPr>
      <t>Nota:</t>
    </r>
    <r>
      <rPr>
        <sz val="10.5"/>
        <color theme="1"/>
        <rFont val="Calibri"/>
        <family val="2"/>
        <scheme val="minor"/>
      </rPr>
      <t xml:space="preserve"> </t>
    </r>
    <r>
      <rPr>
        <i/>
        <sz val="10.5"/>
        <color theme="1"/>
        <rFont val="Calibri"/>
        <family val="2"/>
        <scheme val="minor"/>
      </rPr>
      <t xml:space="preserve">o grão de bico seco deve demolhar pelo menos 12 h e cozer em água com sal por aproximadamente 45 min. </t>
    </r>
  </si>
  <si>
    <t>g/100g</t>
  </si>
  <si>
    <t>g/porção</t>
  </si>
  <si>
    <t>Descascar as batatas e cortar em gomos, arranjar a couve e cozer em água com sal, juntamente com os ovos. Escorrer e reservar. (Pode-se cozer tudo junto, mas deve ser tido em atenção os tempos de cozedura de cada um dos elementos.)
Cortar a pescada, aproximadamente 180g de pescada por cada pessoa e cozer em água temperada com sal e 1 folha de loureiro. Escorrer e reservar.
Molho: num tacho colocar a cebola cortada em meia lua, os alhos picados, a folha de louro com o azeite e o pimentão doce. Deixa-se ferver um pouco e adicionar o vinagre.
Cortar o pão em fatias e dispor no recipiente onde se vai servir, regar o pão com um pouco do molho, dispor as batatas, a pescada, a couve em cima do pão, regar com o restante molho de cebolada e enfeitar com os ovos cozidos, descascados e partidos a meio.</t>
  </si>
  <si>
    <t>Valor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</si>
</sst>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_ ;[Red]\-#,##0.000\ "/>
    <numFmt numFmtId="165" formatCode="#,##0.00\ &quot;€&quot;"/>
    <numFmt numFmtId="166" formatCode="#,##0.000\ &quot;€&quot;"/>
    <numFmt numFmtId="167" formatCode="0.0"/>
    <numFmt numFmtId="168" formatCode="0.0%"/>
    <numFmt numFmtId="169" formatCode="#,##0.000_);[Red]\(#,##0.000\)"/>
  </numFmts>
  <fonts count="18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Mistral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</font>
    <font>
      <sz val="10.5"/>
      <color theme="1"/>
      <name val="Calibri (corpo)"/>
    </font>
    <font>
      <sz val="10.5"/>
      <name val="Calibri (corpo)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(corpo)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/>
      <diagonal/>
    </border>
    <border>
      <left style="thin">
        <color indexed="64"/>
      </left>
      <right/>
      <top style="thin">
        <color theme="2" tint="-0.499984740745262"/>
      </top>
      <bottom/>
      <diagonal/>
    </border>
    <border>
      <left/>
      <right style="thin">
        <color indexed="64"/>
      </right>
      <top style="thin">
        <color theme="2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right" vertical="center"/>
    </xf>
    <xf numFmtId="166" fontId="4" fillId="0" borderId="6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165" fontId="1" fillId="0" borderId="8" xfId="0" applyNumberFormat="1" applyFont="1" applyBorder="1" applyAlignment="1" applyProtection="1">
      <alignment vertical="center"/>
      <protection locked="0"/>
    </xf>
    <xf numFmtId="166" fontId="4" fillId="0" borderId="8" xfId="0" applyNumberFormat="1" applyFont="1" applyBorder="1"/>
    <xf numFmtId="0" fontId="4" fillId="0" borderId="11" xfId="0" applyFont="1" applyBorder="1" applyAlignment="1">
      <alignment vertical="center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/>
    <xf numFmtId="165" fontId="1" fillId="0" borderId="11" xfId="0" applyNumberFormat="1" applyFont="1" applyBorder="1" applyAlignment="1" applyProtection="1">
      <alignment vertical="center"/>
      <protection locked="0"/>
    </xf>
    <xf numFmtId="166" fontId="4" fillId="0" borderId="11" xfId="0" applyNumberFormat="1" applyFont="1" applyBorder="1"/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/>
    <xf numFmtId="165" fontId="1" fillId="0" borderId="14" xfId="0" applyNumberFormat="1" applyFont="1" applyBorder="1" applyAlignment="1" applyProtection="1">
      <alignment vertical="center"/>
      <protection locked="0"/>
    </xf>
    <xf numFmtId="166" fontId="4" fillId="0" borderId="14" xfId="0" applyNumberFormat="1" applyFont="1" applyBorder="1"/>
    <xf numFmtId="0" fontId="6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5" fontId="1" fillId="0" borderId="8" xfId="0" applyNumberFormat="1" applyFont="1" applyBorder="1" applyAlignment="1" applyProtection="1">
      <alignment horizontal="right" vertical="center"/>
      <protection locked="0"/>
    </xf>
    <xf numFmtId="166" fontId="4" fillId="0" borderId="8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40" fontId="1" fillId="0" borderId="8" xfId="0" applyNumberFormat="1" applyFont="1" applyBorder="1" applyAlignment="1" applyProtection="1">
      <alignment horizontal="center" vertical="center"/>
      <protection locked="0"/>
    </xf>
    <xf numFmtId="40" fontId="1" fillId="0" borderId="11" xfId="0" applyNumberFormat="1" applyFont="1" applyBorder="1" applyAlignment="1" applyProtection="1">
      <alignment horizontal="center" vertical="center"/>
      <protection locked="0"/>
    </xf>
    <xf numFmtId="167" fontId="4" fillId="0" borderId="11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40" fontId="0" fillId="0" borderId="0" xfId="0" applyNumberFormat="1"/>
    <xf numFmtId="2" fontId="0" fillId="0" borderId="0" xfId="0" applyNumberFormat="1" applyAlignment="1"/>
    <xf numFmtId="0" fontId="4" fillId="0" borderId="0" xfId="0" applyFont="1" applyAlignment="1"/>
    <xf numFmtId="0" fontId="6" fillId="0" borderId="0" xfId="0" applyFont="1" applyAlignment="1"/>
    <xf numFmtId="167" fontId="4" fillId="0" borderId="0" xfId="0" applyNumberFormat="1" applyFont="1"/>
    <xf numFmtId="167" fontId="0" fillId="0" borderId="0" xfId="0" applyNumberFormat="1"/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2" fontId="16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38" fontId="17" fillId="0" borderId="0" xfId="0" applyNumberFormat="1" applyFont="1" applyAlignment="1">
      <alignment horizontal="center" vertical="center"/>
    </xf>
    <xf numFmtId="0" fontId="15" fillId="0" borderId="0" xfId="0" applyFont="1"/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/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4" fillId="0" borderId="0" xfId="0" applyFont="1"/>
    <xf numFmtId="167" fontId="4" fillId="0" borderId="0" xfId="0" applyNumberFormat="1" applyFont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right" vertical="center"/>
    </xf>
    <xf numFmtId="169" fontId="1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1" fillId="0" borderId="17" xfId="0" applyNumberFormat="1" applyFont="1" applyBorder="1" applyAlignment="1" applyProtection="1">
      <alignment vertical="center"/>
      <protection locked="0"/>
    </xf>
    <xf numFmtId="166" fontId="4" fillId="0" borderId="17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wrapText="1"/>
    </xf>
    <xf numFmtId="164" fontId="1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wrapText="1"/>
    </xf>
    <xf numFmtId="0" fontId="1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165" fontId="1" fillId="0" borderId="22" xfId="0" applyNumberFormat="1" applyFont="1" applyBorder="1" applyAlignment="1" applyProtection="1">
      <alignment vertical="center" wrapText="1"/>
      <protection locked="0"/>
    </xf>
    <xf numFmtId="166" fontId="4" fillId="0" borderId="2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300"/>
      <color rgb="FFDBC6A0"/>
      <color rgb="FF945200"/>
      <color rgb="FFFF7E79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outerShdw blurRad="25400" dist="38100" dir="1800000" algn="tl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j-ea"/>
                <a:cs typeface="+mj-cs"/>
              </a:defRPr>
            </a:pPr>
            <a:r>
              <a:rPr lang="pt-PT">
                <a:solidFill>
                  <a:schemeClr val="tx1">
                    <a:lumMod val="65000"/>
                    <a:lumOff val="35000"/>
                  </a:schemeClr>
                </a:solidFill>
                <a:effectLst>
                  <a:outerShdw blurRad="25400" dist="38100" dir="1800000" algn="tl" rotWithShape="0">
                    <a:prstClr val="black">
                      <a:alpha val="40000"/>
                    </a:prstClr>
                  </a:outerShdw>
                </a:effectLst>
              </a:rPr>
              <a:t>Distribuição pela Roda dos Alimentos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effectLst>
                <a:outerShdw blurRad="25400" dist="38100" dir="1800000" algn="tl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defRPr>
          </a:pPr>
          <a:endParaRPr lang="pt-P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452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90-0C4F-B666-79C8D906B7C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90-0C4F-B666-79C8D906B7C4}"/>
              </c:ext>
            </c:extLst>
          </c:dPt>
          <c:dPt>
            <c:idx val="2"/>
            <c:bubble3D val="0"/>
            <c:spPr>
              <a:solidFill>
                <a:srgbClr val="FF9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90-0C4F-B666-79C8D906B7C4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F90-0C4F-B666-79C8D906B7C4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F90-0C4F-B666-79C8D906B7C4}"/>
              </c:ext>
            </c:extLst>
          </c:dPt>
          <c:dPt>
            <c:idx val="5"/>
            <c:bubble3D val="0"/>
            <c:spPr>
              <a:solidFill>
                <a:srgbClr val="FF7E7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F90-0C4F-B666-79C8D906B7C4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F90-0C4F-B666-79C8D906B7C4}"/>
              </c:ext>
            </c:extLst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F90-0C4F-B666-79C8D906B7C4}"/>
              </c:ext>
            </c:extLst>
          </c:dPt>
          <c:cat>
            <c:strRef>
              <c:f>Entrada!$M$23:$M$30</c:f>
              <c:strCache>
                <c:ptCount val="8"/>
                <c:pt idx="0">
                  <c:v>cereais e tubérculos</c:v>
                </c:pt>
                <c:pt idx="1">
                  <c:v>hortícolas</c:v>
                </c:pt>
                <c:pt idx="2">
                  <c:v>fruta</c:v>
                </c:pt>
                <c:pt idx="3">
                  <c:v>gorduras</c:v>
                </c:pt>
                <c:pt idx="4">
                  <c:v>lacticínios</c:v>
                </c:pt>
                <c:pt idx="5">
                  <c:v>carnes, pescado e ovos</c:v>
                </c:pt>
                <c:pt idx="6">
                  <c:v>leguminosas</c:v>
                </c:pt>
                <c:pt idx="7">
                  <c:v>água</c:v>
                </c:pt>
              </c:strCache>
            </c:strRef>
          </c:cat>
          <c:val>
            <c:numRef>
              <c:f>Entrada!$Q$23:$Q$30</c:f>
              <c:numCache>
                <c:formatCode>General</c:formatCode>
                <c:ptCount val="8"/>
                <c:pt idx="0">
                  <c:v>0.28541666666666665</c:v>
                </c:pt>
                <c:pt idx="1">
                  <c:v>0.32666666666666666</c:v>
                </c:pt>
                <c:pt idx="2">
                  <c:v>0.25</c:v>
                </c:pt>
                <c:pt idx="3">
                  <c:v>4.3124999999999997E-2</c:v>
                </c:pt>
                <c:pt idx="4">
                  <c:v>0</c:v>
                </c:pt>
                <c:pt idx="5">
                  <c:v>0.239625</c:v>
                </c:pt>
                <c:pt idx="6">
                  <c:v>1.6666666666666666E-2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0-0C4F-B666-79C8D906B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7397968383723"/>
          <c:y val="0.22787874691629212"/>
          <c:w val="0.3009352647712929"/>
          <c:h val="0.65057449900307518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C6A0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1">
                    <a:lumMod val="65000"/>
                    <a:lumOff val="35000"/>
                  </a:schemeClr>
                </a:solidFill>
                <a:effectLst>
                  <a:outerShdw blurRad="25400" dist="38100" dir="18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pt-PT">
                <a:solidFill>
                  <a:schemeClr val="tx1">
                    <a:lumMod val="65000"/>
                    <a:lumOff val="35000"/>
                  </a:schemeClr>
                </a:solidFill>
                <a:effectLst>
                  <a:outerShdw blurRad="25400" dist="38100" dir="1800000" algn="t" rotWithShape="0">
                    <a:prstClr val="black">
                      <a:alpha val="40000"/>
                    </a:prstClr>
                  </a:outerShdw>
                </a:effectLst>
                <a:latin typeface="+mj-lt"/>
              </a:rPr>
              <a:t>Indicação Nutricional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1">
                  <a:lumMod val="65000"/>
                  <a:lumOff val="35000"/>
                </a:schemeClr>
              </a:solidFill>
              <a:effectLst>
                <a:outerShdw blurRad="25400" dist="38100" dir="18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2787381690924998"/>
          <c:y val="0.16897057884537986"/>
          <c:w val="0.84722918157957527"/>
          <c:h val="0.67536110128628324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B4-524E-8847-5609009B6E76}"/>
              </c:ext>
            </c:extLst>
          </c:dPt>
          <c:dPt>
            <c:idx val="1"/>
            <c:invertIfNegative val="0"/>
            <c:bubble3D val="0"/>
            <c:spPr>
              <a:solidFill>
                <a:srgbClr val="FF93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B4-524E-8847-5609009B6E76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DB4-524E-8847-5609009B6E76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DB4-524E-8847-5609009B6E76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DB4-524E-8847-5609009B6E76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DB4-524E-8847-5609009B6E7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DB4-524E-8847-5609009B6E76}"/>
              </c:ext>
            </c:extLst>
          </c:dPt>
          <c:cat>
            <c:strRef>
              <c:f>Entrada!$M$14:$M$20</c:f>
              <c:strCache>
                <c:ptCount val="7"/>
                <c:pt idx="0">
                  <c:v>Proteínas</c:v>
                </c:pt>
                <c:pt idx="1">
                  <c:v>Lípidos</c:v>
                </c:pt>
                <c:pt idx="2">
                  <c:v>Lípidos Sat</c:v>
                </c:pt>
                <c:pt idx="3">
                  <c:v>Hidratos de Carbono</c:v>
                </c:pt>
                <c:pt idx="4">
                  <c:v>Açúcares</c:v>
                </c:pt>
                <c:pt idx="5">
                  <c:v>Fibra</c:v>
                </c:pt>
                <c:pt idx="6">
                  <c:v>Sal</c:v>
                </c:pt>
              </c:strCache>
            </c:strRef>
          </c:cat>
          <c:val>
            <c:numRef>
              <c:f>Sobremesa!$N$23:$N$29</c:f>
              <c:numCache>
                <c:formatCode>0.0</c:formatCode>
                <c:ptCount val="7"/>
                <c:pt idx="0">
                  <c:v>62.007666666666665</c:v>
                </c:pt>
                <c:pt idx="1">
                  <c:v>48.228466666666669</c:v>
                </c:pt>
                <c:pt idx="2">
                  <c:v>8.9315083333333334</c:v>
                </c:pt>
                <c:pt idx="3">
                  <c:v>115.50270833333332</c:v>
                </c:pt>
                <c:pt idx="4">
                  <c:v>40.862791666666666</c:v>
                </c:pt>
                <c:pt idx="5">
                  <c:v>14.736249999999998</c:v>
                </c:pt>
                <c:pt idx="6">
                  <c:v>2.8616666666666668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DB4-524E-8847-5609009B6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4241967"/>
        <c:axId val="454089871"/>
      </c:barChart>
      <c:catAx>
        <c:axId val="454241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54089871"/>
        <c:crosses val="autoZero"/>
        <c:auto val="1"/>
        <c:lblAlgn val="ctr"/>
        <c:lblOffset val="100"/>
        <c:noMultiLvlLbl val="0"/>
      </c:catAx>
      <c:valAx>
        <c:axId val="454089871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g/porção</a:t>
                </a:r>
              </a:p>
            </c:rich>
          </c:tx>
          <c:layout>
            <c:manualLayout>
              <c:xMode val="edge"/>
              <c:yMode val="edge"/>
              <c:x val="2.1552135528513483E-2"/>
              <c:y val="0.42049135458987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bg2">
                      <a:lumMod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54241967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BC6A0"/>
    </a:solidFill>
    <a:ln>
      <a:noFill/>
    </a:ln>
    <a:effectLst/>
  </c:spPr>
  <c:txPr>
    <a:bodyPr/>
    <a:lstStyle/>
    <a:p>
      <a:pPr>
        <a:defRPr>
          <a:solidFill>
            <a:schemeClr val="bg2">
              <a:lumMod val="25000"/>
            </a:schemeClr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b="1"/>
              <a:t>Indicação Nutricional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1533593040502396"/>
          <c:y val="0.17171296296296296"/>
          <c:w val="0.85888282118092885"/>
          <c:h val="0.6700922280548264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FF-EA4C-8D3B-CCF44D65CA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BA-AF43-AFDD-BD26452255B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FF-EA4C-8D3B-CCF44D65CA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FF-EA4C-8D3B-CCF44D65CA2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BA-AF43-AFDD-BD26452255B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9FF-EA4C-8D3B-CCF44D65CA2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BA-AF43-AFDD-BD26452255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Entrada!$M$14:$M$20</c:f>
              <c:strCache>
                <c:ptCount val="7"/>
                <c:pt idx="0">
                  <c:v>Proteínas</c:v>
                </c:pt>
                <c:pt idx="1">
                  <c:v>Lípidos</c:v>
                </c:pt>
                <c:pt idx="2">
                  <c:v>Lípidos Sat</c:v>
                </c:pt>
                <c:pt idx="3">
                  <c:v>Hidratos de Carbono</c:v>
                </c:pt>
                <c:pt idx="4">
                  <c:v>Açúcares</c:v>
                </c:pt>
                <c:pt idx="5">
                  <c:v>Fibra</c:v>
                </c:pt>
                <c:pt idx="6">
                  <c:v>Sal</c:v>
                </c:pt>
              </c:strCache>
            </c:strRef>
          </c:cat>
          <c:val>
            <c:numRef>
              <c:f>Entrada!$U$14:$U$20</c:f>
              <c:numCache>
                <c:formatCode>0.0</c:formatCode>
                <c:ptCount val="7"/>
                <c:pt idx="0">
                  <c:v>3.7166666666666668</c:v>
                </c:pt>
                <c:pt idx="1">
                  <c:v>8.3341666666666661E-2</c:v>
                </c:pt>
                <c:pt idx="2">
                  <c:v>1.1716666666666663E-2</c:v>
                </c:pt>
                <c:pt idx="3">
                  <c:v>8.9166666666666672E-2</c:v>
                </c:pt>
                <c:pt idx="4">
                  <c:v>2.8583333333333329E-2</c:v>
                </c:pt>
                <c:pt idx="5">
                  <c:v>4.0333333333333332E-2</c:v>
                </c:pt>
                <c:pt idx="6">
                  <c:v>4.4999999999999997E-3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0-FE47-A5B9-9D3DBAB97F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4241967"/>
        <c:axId val="454089871"/>
      </c:barChart>
      <c:catAx>
        <c:axId val="454241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54089871"/>
        <c:crosses val="autoZero"/>
        <c:auto val="1"/>
        <c:lblAlgn val="ctr"/>
        <c:lblOffset val="100"/>
        <c:noMultiLvlLbl val="0"/>
      </c:catAx>
      <c:valAx>
        <c:axId val="454089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b="1"/>
                  <a:t>g/porção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54241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b="1"/>
              <a:t>Indicação Nutricional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5565156735308985"/>
          <c:y val="0.16897057884537986"/>
          <c:w val="0.81945142463638254"/>
          <c:h val="0.67536110128628324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1C-6744-A368-01E7BF9F2F0D}"/>
              </c:ext>
            </c:extLst>
          </c:dPt>
          <c:dPt>
            <c:idx val="1"/>
            <c:invertIfNegative val="0"/>
            <c:bubble3D val="0"/>
            <c:spPr>
              <a:solidFill>
                <a:srgbClr val="FF93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1C-6744-A368-01E7BF9F2F0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1C-6744-A368-01E7BF9F2F0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1C-6744-A368-01E7BF9F2F0D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1C-6744-A368-01E7BF9F2F0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1C-6744-A368-01E7BF9F2F0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1C-6744-A368-01E7BF9F2F0D}"/>
              </c:ext>
            </c:extLst>
          </c:dPt>
          <c:cat>
            <c:strRef>
              <c:f>Entrada!$M$14:$M$20</c:f>
              <c:strCache>
                <c:ptCount val="7"/>
                <c:pt idx="0">
                  <c:v>Proteínas</c:v>
                </c:pt>
                <c:pt idx="1">
                  <c:v>Lípidos</c:v>
                </c:pt>
                <c:pt idx="2">
                  <c:v>Lípidos Sat</c:v>
                </c:pt>
                <c:pt idx="3">
                  <c:v>Hidratos de Carbono</c:v>
                </c:pt>
                <c:pt idx="4">
                  <c:v>Açúcares</c:v>
                </c:pt>
                <c:pt idx="5">
                  <c:v>Fibra</c:v>
                </c:pt>
                <c:pt idx="6">
                  <c:v>Sal</c:v>
                </c:pt>
              </c:strCache>
            </c:strRef>
          </c:cat>
          <c:val>
            <c:numRef>
              <c:f>'Prato Principal'!$X$14:$X$20</c:f>
              <c:numCache>
                <c:formatCode>0.0</c:formatCode>
                <c:ptCount val="7"/>
                <c:pt idx="0">
                  <c:v>55.333499999999994</c:v>
                </c:pt>
                <c:pt idx="1">
                  <c:v>38.234000000000002</c:v>
                </c:pt>
                <c:pt idx="2">
                  <c:v>6.4671666666666665</c:v>
                </c:pt>
                <c:pt idx="3">
                  <c:v>69.741666666666646</c:v>
                </c:pt>
                <c:pt idx="4">
                  <c:v>8.5873333333333317</c:v>
                </c:pt>
                <c:pt idx="5">
                  <c:v>10.077166666666665</c:v>
                </c:pt>
                <c:pt idx="6">
                  <c:v>2.7831666666666668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01C-6744-A368-01E7BF9F2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241967"/>
        <c:axId val="454089871"/>
      </c:barChart>
      <c:catAx>
        <c:axId val="454241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54089871"/>
        <c:crosses val="autoZero"/>
        <c:auto val="1"/>
        <c:lblAlgn val="ctr"/>
        <c:lblOffset val="100"/>
        <c:noMultiLvlLbl val="0"/>
      </c:catAx>
      <c:valAx>
        <c:axId val="454089871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b="1"/>
                  <a:t>g/porção</a:t>
                </a:r>
              </a:p>
            </c:rich>
          </c:tx>
          <c:layout>
            <c:manualLayout>
              <c:xMode val="edge"/>
              <c:yMode val="edge"/>
              <c:x val="4.9329937217480448E-2"/>
              <c:y val="0.41593566359916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54241967"/>
        <c:crosses val="autoZero"/>
        <c:crossBetween val="between"/>
        <c:majorUnit val="10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b="1"/>
              <a:t>Indicação Nutricional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5565156735308985"/>
          <c:y val="0.16897057884537986"/>
          <c:w val="0.81945142463638254"/>
          <c:h val="0.67536110128628324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88-624B-AA35-9ED3540C2189}"/>
              </c:ext>
            </c:extLst>
          </c:dPt>
          <c:dPt>
            <c:idx val="1"/>
            <c:invertIfNegative val="0"/>
            <c:bubble3D val="0"/>
            <c:spPr>
              <a:solidFill>
                <a:srgbClr val="FF93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88-624B-AA35-9ED3540C218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A88-624B-AA35-9ED3540C218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A88-624B-AA35-9ED3540C2189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A88-624B-AA35-9ED3540C218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A88-624B-AA35-9ED3540C218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A88-624B-AA35-9ED3540C2189}"/>
              </c:ext>
            </c:extLst>
          </c:dPt>
          <c:cat>
            <c:strRef>
              <c:f>Entrada!$M$14:$M$20</c:f>
              <c:strCache>
                <c:ptCount val="7"/>
                <c:pt idx="0">
                  <c:v>Proteínas</c:v>
                </c:pt>
                <c:pt idx="1">
                  <c:v>Lípidos</c:v>
                </c:pt>
                <c:pt idx="2">
                  <c:v>Lípidos Sat</c:v>
                </c:pt>
                <c:pt idx="3">
                  <c:v>Hidratos de Carbono</c:v>
                </c:pt>
                <c:pt idx="4">
                  <c:v>Açúcares</c:v>
                </c:pt>
                <c:pt idx="5">
                  <c:v>Fibra</c:v>
                </c:pt>
                <c:pt idx="6">
                  <c:v>Sal</c:v>
                </c:pt>
              </c:strCache>
            </c:strRef>
          </c:cat>
          <c:val>
            <c:numRef>
              <c:f>Sobremesa!$T$14:$T$20</c:f>
              <c:numCache>
                <c:formatCode>0.0</c:formatCode>
                <c:ptCount val="7"/>
                <c:pt idx="0">
                  <c:v>2.9574999999999996</c:v>
                </c:pt>
                <c:pt idx="1">
                  <c:v>9.9111250000000002</c:v>
                </c:pt>
                <c:pt idx="2">
                  <c:v>2.4526249999999998</c:v>
                </c:pt>
                <c:pt idx="3">
                  <c:v>45.671875</c:v>
                </c:pt>
                <c:pt idx="4">
                  <c:v>32.246875000000003</c:v>
                </c:pt>
                <c:pt idx="5">
                  <c:v>4.6187500000000004</c:v>
                </c:pt>
                <c:pt idx="6">
                  <c:v>7.3999999999999996E-2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88-624B-AA35-9ED3540C2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241967"/>
        <c:axId val="454089871"/>
      </c:barChart>
      <c:catAx>
        <c:axId val="454241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54089871"/>
        <c:crosses val="autoZero"/>
        <c:auto val="1"/>
        <c:lblAlgn val="ctr"/>
        <c:lblOffset val="100"/>
        <c:noMultiLvlLbl val="0"/>
      </c:catAx>
      <c:valAx>
        <c:axId val="454089871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b="1"/>
                  <a:t>g/porção</a:t>
                </a:r>
              </a:p>
            </c:rich>
          </c:tx>
          <c:layout>
            <c:manualLayout>
              <c:xMode val="edge"/>
              <c:yMode val="edge"/>
              <c:x val="4.9329937217480448E-2"/>
              <c:y val="0.41593566359916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54241967"/>
        <c:crosses val="autoZero"/>
        <c:crossBetween val="between"/>
        <c:majorUnit val="10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2</xdr:row>
      <xdr:rowOff>76200</xdr:rowOff>
    </xdr:from>
    <xdr:to>
      <xdr:col>7</xdr:col>
      <xdr:colOff>63500</xdr:colOff>
      <xdr:row>15</xdr:row>
      <xdr:rowOff>50800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F14A24C-6D53-2D46-BEDD-E60741A93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17</xdr:row>
      <xdr:rowOff>0</xdr:rowOff>
    </xdr:from>
    <xdr:to>
      <xdr:col>7</xdr:col>
      <xdr:colOff>88900</xdr:colOff>
      <xdr:row>30</xdr:row>
      <xdr:rowOff>146122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28C3971-175B-1348-B649-D309A0350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508001</xdr:colOff>
      <xdr:row>8</xdr:row>
      <xdr:rowOff>63500</xdr:rowOff>
    </xdr:from>
    <xdr:to>
      <xdr:col>3</xdr:col>
      <xdr:colOff>193657</xdr:colOff>
      <xdr:row>10</xdr:row>
      <xdr:rowOff>38100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7119D3B6-65BE-3F41-9AF3-26750435ED01}"/>
            </a:ext>
          </a:extLst>
        </xdr:cNvPr>
        <xdr:cNvGrpSpPr/>
      </xdr:nvGrpSpPr>
      <xdr:grpSpPr>
        <a:xfrm>
          <a:off x="2254251" y="1949450"/>
          <a:ext cx="485756" cy="457200"/>
          <a:chOff x="2222501" y="1955800"/>
          <a:chExt cx="473056" cy="457200"/>
        </a:xfrm>
      </xdr:grpSpPr>
      <xdr:pic>
        <xdr:nvPicPr>
          <xdr:cNvPr id="5" name="Imagem 4">
            <a:extLst>
              <a:ext uri="{FF2B5EF4-FFF2-40B4-BE49-F238E27FC236}">
                <a16:creationId xmlns:a16="http://schemas.microsoft.com/office/drawing/2014/main" id="{069346C1-F01C-E740-A6FE-C47C99088A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22501" y="1955800"/>
            <a:ext cx="473056" cy="457200"/>
          </a:xfrm>
          <a:prstGeom prst="rect">
            <a:avLst/>
          </a:prstGeom>
        </xdr:spPr>
      </xdr:pic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AEDC6F24-5684-4D40-907A-38321E83F2F2}"/>
              </a:ext>
            </a:extLst>
          </xdr:cNvPr>
          <xdr:cNvSpPr/>
        </xdr:nvSpPr>
        <xdr:spPr>
          <a:xfrm>
            <a:off x="2235200" y="1968500"/>
            <a:ext cx="448056" cy="431800"/>
          </a:xfrm>
          <a:prstGeom prst="ellipse">
            <a:avLst/>
          </a:prstGeom>
          <a:noFill/>
          <a:ln w="1905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100661</xdr:rowOff>
    </xdr:from>
    <xdr:to>
      <xdr:col>8</xdr:col>
      <xdr:colOff>310445</xdr:colOff>
      <xdr:row>41</xdr:row>
      <xdr:rowOff>153342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0A81051-1CCE-5840-95FE-44785A78EA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602074</xdr:colOff>
      <xdr:row>24</xdr:row>
      <xdr:rowOff>84667</xdr:rowOff>
    </xdr:from>
    <xdr:to>
      <xdr:col>10</xdr:col>
      <xdr:colOff>725800</xdr:colOff>
      <xdr:row>32</xdr:row>
      <xdr:rowOff>54309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21E2D37-940D-8044-982C-6AACD41E4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1111" y="4713111"/>
          <a:ext cx="2889504" cy="16253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53084</xdr:colOff>
      <xdr:row>29</xdr:row>
      <xdr:rowOff>28539</xdr:rowOff>
    </xdr:from>
    <xdr:to>
      <xdr:col>8</xdr:col>
      <xdr:colOff>546100</xdr:colOff>
      <xdr:row>42</xdr:row>
      <xdr:rowOff>174661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E657BE0-087A-2B40-867B-A9A00EC79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431800</xdr:colOff>
      <xdr:row>27</xdr:row>
      <xdr:rowOff>63501</xdr:rowOff>
    </xdr:from>
    <xdr:to>
      <xdr:col>10</xdr:col>
      <xdr:colOff>741172</xdr:colOff>
      <xdr:row>37</xdr:row>
      <xdr:rowOff>161414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BB4C236-8853-E340-B799-D68319072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6692901"/>
          <a:ext cx="2862072" cy="21299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84678</xdr:colOff>
      <xdr:row>33</xdr:row>
      <xdr:rowOff>152381</xdr:rowOff>
    </xdr:from>
    <xdr:to>
      <xdr:col>8</xdr:col>
      <xdr:colOff>581927</xdr:colOff>
      <xdr:row>47</xdr:row>
      <xdr:rowOff>95303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DEA82E7-F4F7-044E-AD40-136B07EC2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321734</xdr:colOff>
      <xdr:row>28</xdr:row>
      <xdr:rowOff>84667</xdr:rowOff>
    </xdr:from>
    <xdr:to>
      <xdr:col>10</xdr:col>
      <xdr:colOff>1</xdr:colOff>
      <xdr:row>37</xdr:row>
      <xdr:rowOff>84667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EBB5E49-55A2-D944-A03B-55075A9C4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1334" y="5469467"/>
          <a:ext cx="13716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AEA20-6D10-914D-948F-656D6024DBB2}">
  <dimension ref="A2:J36"/>
  <sheetViews>
    <sheetView view="pageLayout" topLeftCell="A10" zoomScaleNormal="100" workbookViewId="0">
      <selection activeCell="F38" sqref="F38"/>
    </sheetView>
  </sheetViews>
  <sheetFormatPr defaultColWidth="10.6640625" defaultRowHeight="15.5"/>
  <cols>
    <col min="1" max="1" width="10.33203125" customWidth="1"/>
    <col min="2" max="2" width="12.1640625" customWidth="1"/>
    <col min="3" max="3" width="10.33203125" style="11" customWidth="1"/>
    <col min="4" max="4" width="11.5" customWidth="1"/>
    <col min="5" max="11" width="10.33203125" customWidth="1"/>
  </cols>
  <sheetData>
    <row r="2" spans="1:10" s="9" customFormat="1" ht="19" customHeight="1">
      <c r="A2" s="42" t="s">
        <v>86</v>
      </c>
      <c r="C2" s="11"/>
    </row>
    <row r="3" spans="1:10" s="8" customFormat="1" ht="19" customHeight="1">
      <c r="A3" s="43"/>
      <c r="B3" s="4"/>
      <c r="C3" s="10"/>
    </row>
    <row r="4" spans="1:10" s="8" customFormat="1" ht="19" customHeight="1">
      <c r="A4" s="44"/>
      <c r="B4" s="75"/>
      <c r="C4" s="75"/>
      <c r="D4" s="75"/>
      <c r="E4" s="75"/>
      <c r="F4" s="75"/>
      <c r="G4" s="75"/>
      <c r="H4" s="75"/>
      <c r="I4" s="75"/>
      <c r="J4" s="75"/>
    </row>
    <row r="5" spans="1:10" s="8" customFormat="1" ht="19" customHeight="1">
      <c r="A5" s="9"/>
      <c r="B5" s="75"/>
      <c r="C5" s="75"/>
      <c r="D5" s="75"/>
      <c r="E5" s="75"/>
      <c r="F5" s="75"/>
      <c r="G5" s="75"/>
      <c r="H5" s="75"/>
      <c r="I5" s="75"/>
      <c r="J5" s="75"/>
    </row>
    <row r="6" spans="1:10" s="8" customFormat="1" ht="19" customHeight="1">
      <c r="A6" s="9"/>
      <c r="B6" s="75"/>
      <c r="C6" s="75"/>
      <c r="D6" s="75"/>
      <c r="E6" s="75"/>
      <c r="F6" s="75"/>
      <c r="G6" s="75"/>
      <c r="H6" s="75"/>
      <c r="I6" s="75"/>
      <c r="J6" s="75"/>
    </row>
    <row r="7" spans="1:10" s="8" customFormat="1" ht="19" customHeight="1">
      <c r="A7" s="9"/>
      <c r="B7" s="75"/>
      <c r="C7" s="75"/>
      <c r="D7" s="75"/>
      <c r="E7" s="75"/>
      <c r="F7" s="75"/>
      <c r="G7" s="75"/>
      <c r="H7" s="75"/>
      <c r="I7" s="75"/>
      <c r="J7" s="75"/>
    </row>
    <row r="8" spans="1:10" s="8" customFormat="1" ht="19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s="8" customFormat="1" ht="19" customHeight="1">
      <c r="A9" s="9"/>
      <c r="B9" s="4"/>
      <c r="C9" s="9"/>
      <c r="D9" s="9"/>
      <c r="E9" s="9"/>
      <c r="F9" s="9"/>
      <c r="G9" s="9"/>
      <c r="H9" s="9"/>
      <c r="I9" s="9"/>
      <c r="J9" s="9"/>
    </row>
    <row r="10" spans="1:10" s="8" customFormat="1" ht="19" customHeight="1">
      <c r="A10" s="9"/>
      <c r="B10" s="9"/>
      <c r="C10" s="48"/>
      <c r="D10" s="48"/>
      <c r="E10" s="48"/>
      <c r="F10" s="48"/>
      <c r="G10" s="48"/>
      <c r="H10" s="48"/>
      <c r="I10" s="48"/>
      <c r="J10" s="48"/>
    </row>
    <row r="11" spans="1:10" s="8" customFormat="1" ht="19" customHeight="1">
      <c r="A11" s="9"/>
      <c r="B11" s="48"/>
      <c r="C11" s="48"/>
      <c r="D11" s="48"/>
      <c r="E11" s="48"/>
      <c r="F11" s="48"/>
      <c r="G11" s="48"/>
      <c r="H11" s="48"/>
      <c r="I11" s="48"/>
      <c r="J11" s="48"/>
    </row>
    <row r="12" spans="1:10" s="6" customFormat="1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s="6" customFormat="1">
      <c r="A13" s="76"/>
      <c r="B13" s="48"/>
      <c r="C13" s="48"/>
      <c r="D13" s="48"/>
      <c r="E13" s="48"/>
      <c r="F13" s="48"/>
      <c r="G13" s="48"/>
      <c r="H13" s="48"/>
      <c r="I13" s="48"/>
      <c r="J13" s="48"/>
    </row>
    <row r="14" spans="1:10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>
      <c r="A22" s="48"/>
      <c r="B22" s="48"/>
      <c r="D22" s="48"/>
      <c r="E22" s="48"/>
      <c r="F22" s="48"/>
      <c r="G22" s="48"/>
      <c r="H22" s="48"/>
      <c r="I22" s="48"/>
      <c r="J22" s="48"/>
    </row>
    <row r="33" spans="1:4">
      <c r="A33" s="42" t="s">
        <v>92</v>
      </c>
      <c r="B33" s="100"/>
    </row>
    <row r="34" spans="1:4">
      <c r="A34" s="99"/>
      <c r="B34" s="101"/>
    </row>
    <row r="35" spans="1:4">
      <c r="B35" s="15" t="s">
        <v>22</v>
      </c>
      <c r="C35"/>
      <c r="D35" s="15" t="s">
        <v>23</v>
      </c>
    </row>
    <row r="36" spans="1:4">
      <c r="B36" s="16">
        <f>Entrada!K11+'Prato Principal'!K11+Sobremesa!K11</f>
        <v>2.6025125000000005</v>
      </c>
      <c r="C36"/>
      <c r="D36" s="17">
        <f>Entrada!K14+'Prato Principal'!K14+Sobremesa!K14</f>
        <v>5.2050250000000009</v>
      </c>
    </row>
  </sheetData>
  <pageMargins left="0.25" right="0.25" top="0.75" bottom="0.75" header="0.3" footer="0.3"/>
  <pageSetup paperSize="9" orientation="portrait" r:id="rId1"/>
  <headerFooter>
    <oddHeader>&amp;L&amp;G&amp;C&amp;"Calibri Light (Cabeçalhos),Negrito"&amp;5
&amp;14Escola Básica da Gandarela&amp;R&amp;G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8DA5E-6073-6B49-86EE-3E791D2CD3CD}">
  <dimension ref="A2:V30"/>
  <sheetViews>
    <sheetView tabSelected="1" view="pageLayout" topLeftCell="A21" zoomScale="135" zoomScaleNormal="100" zoomScalePageLayoutView="135" workbookViewId="0">
      <selection activeCell="G27" sqref="G27"/>
    </sheetView>
  </sheetViews>
  <sheetFormatPr defaultColWidth="10.6640625" defaultRowHeight="15.5"/>
  <cols>
    <col min="1" max="1" width="10" customWidth="1"/>
    <col min="2" max="2" width="7.83203125" customWidth="1"/>
    <col min="3" max="3" width="5.1640625" style="11" customWidth="1"/>
    <col min="4" max="4" width="1" customWidth="1"/>
    <col min="5" max="6" width="10" customWidth="1"/>
    <col min="7" max="7" width="14" customWidth="1"/>
    <col min="8" max="8" width="9.1640625" customWidth="1"/>
    <col min="9" max="9" width="10" customWidth="1"/>
    <col min="10" max="10" width="3.1640625" customWidth="1"/>
    <col min="11" max="11" width="11.1640625" customWidth="1"/>
    <col min="12" max="12" width="1.5" customWidth="1"/>
    <col min="13" max="13" width="15.6640625" customWidth="1"/>
    <col min="14" max="20" width="9" customWidth="1"/>
    <col min="21" max="21" width="5.1640625" customWidth="1"/>
    <col min="22" max="22" width="6.6640625" customWidth="1"/>
  </cols>
  <sheetData>
    <row r="2" spans="1:22" ht="18" customHeight="1">
      <c r="B2" s="1" t="s">
        <v>13</v>
      </c>
      <c r="C2" s="2">
        <v>1</v>
      </c>
      <c r="D2" s="3"/>
      <c r="E2" s="113" t="s">
        <v>0</v>
      </c>
      <c r="F2" s="114"/>
      <c r="G2" s="114"/>
      <c r="H2" s="114"/>
      <c r="I2" s="115"/>
    </row>
    <row r="3" spans="1:22">
      <c r="M3" s="55" t="s">
        <v>89</v>
      </c>
      <c r="N3" s="55">
        <v>0.1</v>
      </c>
    </row>
    <row r="4" spans="1:22">
      <c r="A4" s="18" t="s">
        <v>2</v>
      </c>
      <c r="B4" s="18" t="s">
        <v>68</v>
      </c>
      <c r="C4" s="18" t="s">
        <v>15</v>
      </c>
      <c r="D4" s="19"/>
      <c r="E4" s="20" t="s">
        <v>28</v>
      </c>
      <c r="F4" s="20" t="s">
        <v>25</v>
      </c>
      <c r="G4" s="18" t="s">
        <v>69</v>
      </c>
      <c r="H4" s="18" t="s">
        <v>18</v>
      </c>
      <c r="I4" s="18" t="s">
        <v>19</v>
      </c>
      <c r="J4" s="5"/>
      <c r="K4" s="13" t="s">
        <v>1</v>
      </c>
      <c r="L4" s="49"/>
      <c r="M4" s="81" t="s">
        <v>16</v>
      </c>
      <c r="N4" s="79" t="s">
        <v>29</v>
      </c>
      <c r="O4" s="79" t="s">
        <v>30</v>
      </c>
      <c r="P4" s="79" t="s">
        <v>31</v>
      </c>
      <c r="Q4" s="80" t="s">
        <v>32</v>
      </c>
      <c r="R4" s="80" t="s">
        <v>36</v>
      </c>
      <c r="S4" s="80" t="s">
        <v>33</v>
      </c>
      <c r="T4" s="80" t="s">
        <v>34</v>
      </c>
    </row>
    <row r="5" spans="1:22" s="6" customFormat="1" ht="14">
      <c r="A5" s="21" t="s">
        <v>3</v>
      </c>
      <c r="B5" s="67">
        <v>0.2</v>
      </c>
      <c r="C5" s="23" t="s">
        <v>4</v>
      </c>
      <c r="D5" s="24"/>
      <c r="E5" s="45" t="s">
        <v>27</v>
      </c>
      <c r="F5" s="45">
        <v>20</v>
      </c>
      <c r="G5" s="69">
        <f>((F5*B5/0.1)/$K$5)*2</f>
        <v>13.333333333333334</v>
      </c>
      <c r="H5" s="25">
        <v>0.87</v>
      </c>
      <c r="I5" s="26">
        <f t="shared" ref="I5:I13" si="0">B5*H5</f>
        <v>0.17400000000000002</v>
      </c>
      <c r="K5" s="14">
        <v>6</v>
      </c>
      <c r="L5" s="50"/>
      <c r="M5" s="7" t="s">
        <v>41</v>
      </c>
      <c r="N5" s="83">
        <v>0.9</v>
      </c>
      <c r="O5" s="84">
        <v>1.8</v>
      </c>
      <c r="P5" s="83">
        <v>0.7</v>
      </c>
      <c r="Q5" s="83">
        <v>2.4</v>
      </c>
      <c r="R5" s="85">
        <v>8.4</v>
      </c>
      <c r="S5" s="85">
        <v>2.6</v>
      </c>
      <c r="T5" s="85">
        <v>0</v>
      </c>
    </row>
    <row r="6" spans="1:22" s="6" customFormat="1" ht="14">
      <c r="A6" s="27" t="s">
        <v>5</v>
      </c>
      <c r="B6" s="68">
        <v>0.1</v>
      </c>
      <c r="C6" s="29" t="s">
        <v>4</v>
      </c>
      <c r="D6" s="30"/>
      <c r="E6" s="46" t="s">
        <v>27</v>
      </c>
      <c r="F6" s="46">
        <v>26</v>
      </c>
      <c r="G6" s="69">
        <f>((F6*B6/0.1)/$K$5)*2</f>
        <v>8.6666666666666661</v>
      </c>
      <c r="H6" s="31">
        <v>1.85</v>
      </c>
      <c r="I6" s="32">
        <f t="shared" si="0"/>
        <v>0.18500000000000003</v>
      </c>
      <c r="K6" s="10"/>
      <c r="L6" s="50"/>
      <c r="M6" s="7" t="s">
        <v>35</v>
      </c>
      <c r="N6" s="83">
        <v>0.2</v>
      </c>
      <c r="O6" s="84">
        <v>0.3</v>
      </c>
      <c r="P6" s="83">
        <v>0</v>
      </c>
      <c r="Q6" s="83">
        <v>0</v>
      </c>
      <c r="R6" s="85">
        <v>2.1</v>
      </c>
      <c r="S6" s="85">
        <v>0.9</v>
      </c>
      <c r="T6" s="85">
        <v>99.9</v>
      </c>
    </row>
    <row r="7" spans="1:22" s="6" customFormat="1" ht="14">
      <c r="A7" s="27" t="s">
        <v>6</v>
      </c>
      <c r="B7" s="68">
        <v>0.2</v>
      </c>
      <c r="C7" s="29" t="s">
        <v>4</v>
      </c>
      <c r="D7" s="30"/>
      <c r="E7" s="46" t="s">
        <v>27</v>
      </c>
      <c r="F7" s="46">
        <v>23</v>
      </c>
      <c r="G7" s="69">
        <f t="shared" ref="G7:G13" si="1">((F7*B7/0.1)/$K$5)*2</f>
        <v>15.333333333333334</v>
      </c>
      <c r="H7" s="31">
        <v>0.69</v>
      </c>
      <c r="I7" s="32">
        <f t="shared" si="0"/>
        <v>0.13799999999999998</v>
      </c>
      <c r="K7" s="15" t="s">
        <v>21</v>
      </c>
      <c r="L7" s="50"/>
      <c r="M7" s="7" t="s">
        <v>37</v>
      </c>
      <c r="N7" s="83">
        <v>0</v>
      </c>
      <c r="O7" s="84">
        <v>0.1</v>
      </c>
      <c r="P7" s="83">
        <v>0</v>
      </c>
      <c r="Q7" s="83">
        <v>0</v>
      </c>
      <c r="R7" s="85">
        <v>0.2</v>
      </c>
      <c r="S7" s="85">
        <v>0.1</v>
      </c>
      <c r="T7" s="85">
        <v>14.4</v>
      </c>
    </row>
    <row r="8" spans="1:22" s="6" customFormat="1" ht="14">
      <c r="A8" s="27" t="s">
        <v>7</v>
      </c>
      <c r="B8" s="68">
        <v>0.1</v>
      </c>
      <c r="C8" s="29" t="s">
        <v>4</v>
      </c>
      <c r="D8" s="30"/>
      <c r="E8" s="46" t="s">
        <v>43</v>
      </c>
      <c r="F8" s="46">
        <v>87</v>
      </c>
      <c r="G8" s="69">
        <f t="shared" si="1"/>
        <v>29</v>
      </c>
      <c r="H8" s="31">
        <v>0.79</v>
      </c>
      <c r="I8" s="32">
        <f t="shared" si="0"/>
        <v>7.9000000000000015E-2</v>
      </c>
      <c r="K8" s="16">
        <f>SUM(I5:I13)</f>
        <v>2.17</v>
      </c>
      <c r="L8" s="50"/>
      <c r="M8" s="7" t="s">
        <v>70</v>
      </c>
      <c r="N8" s="83">
        <v>3.1</v>
      </c>
      <c r="O8" s="84">
        <v>2.9</v>
      </c>
      <c r="P8" s="83">
        <v>3.6</v>
      </c>
      <c r="Q8" s="83">
        <v>18.5</v>
      </c>
      <c r="R8" s="85">
        <v>16.7</v>
      </c>
      <c r="S8" s="85">
        <v>0.8</v>
      </c>
      <c r="T8" s="85">
        <v>0</v>
      </c>
    </row>
    <row r="9" spans="1:22" s="6" customFormat="1" ht="14">
      <c r="A9" s="27" t="s">
        <v>8</v>
      </c>
      <c r="B9" s="68">
        <v>0.1</v>
      </c>
      <c r="C9" s="29" t="s">
        <v>4</v>
      </c>
      <c r="D9" s="30"/>
      <c r="E9" s="46" t="s">
        <v>44</v>
      </c>
      <c r="F9" s="46">
        <v>130</v>
      </c>
      <c r="G9" s="69">
        <f t="shared" si="1"/>
        <v>43.333333333333336</v>
      </c>
      <c r="H9" s="31">
        <v>2</v>
      </c>
      <c r="I9" s="32">
        <f t="shared" si="0"/>
        <v>0.2</v>
      </c>
      <c r="K9" s="10"/>
      <c r="L9" s="50"/>
      <c r="M9" s="7" t="s">
        <v>39</v>
      </c>
      <c r="N9" s="83">
        <v>2.2000000000000002</v>
      </c>
      <c r="O9" s="84">
        <v>2.2000000000000002</v>
      </c>
      <c r="P9" s="83">
        <v>3.3</v>
      </c>
      <c r="Q9" s="83">
        <v>1.2</v>
      </c>
      <c r="R9" s="85">
        <v>1</v>
      </c>
      <c r="S9" s="85">
        <v>0.7</v>
      </c>
      <c r="T9" s="85">
        <v>0</v>
      </c>
    </row>
    <row r="10" spans="1:22" s="6" customFormat="1" ht="14">
      <c r="A10" s="27" t="s">
        <v>9</v>
      </c>
      <c r="B10" s="68">
        <v>0.25</v>
      </c>
      <c r="C10" s="29" t="s">
        <v>4</v>
      </c>
      <c r="D10" s="30"/>
      <c r="E10" s="46" t="s">
        <v>27</v>
      </c>
      <c r="F10" s="46">
        <v>27</v>
      </c>
      <c r="G10" s="69">
        <f t="shared" si="1"/>
        <v>22.5</v>
      </c>
      <c r="H10" s="31">
        <v>5</v>
      </c>
      <c r="I10" s="32">
        <f t="shared" si="0"/>
        <v>1.25</v>
      </c>
      <c r="K10" s="15" t="s">
        <v>22</v>
      </c>
      <c r="L10" s="50"/>
      <c r="M10" s="55" t="s">
        <v>40</v>
      </c>
      <c r="N10" s="83">
        <v>1.3</v>
      </c>
      <c r="O10" s="84">
        <v>2.4</v>
      </c>
      <c r="P10" s="83">
        <v>3</v>
      </c>
      <c r="Q10" s="83">
        <v>1.6</v>
      </c>
      <c r="R10" s="85">
        <v>5.0999999999999996</v>
      </c>
      <c r="S10" s="85">
        <v>2.6</v>
      </c>
      <c r="T10" s="85">
        <v>0</v>
      </c>
    </row>
    <row r="11" spans="1:22" s="6" customFormat="1" ht="14.5">
      <c r="A11" s="27" t="s">
        <v>10</v>
      </c>
      <c r="B11" s="68">
        <v>2</v>
      </c>
      <c r="C11" s="33" t="s">
        <v>11</v>
      </c>
      <c r="D11" s="30"/>
      <c r="E11" s="46" t="s">
        <v>10</v>
      </c>
      <c r="F11" s="46"/>
      <c r="G11" s="69"/>
      <c r="H11" s="31">
        <v>0</v>
      </c>
      <c r="I11" s="32">
        <f t="shared" si="0"/>
        <v>0</v>
      </c>
      <c r="K11" s="16">
        <f>K8/K5</f>
        <v>0.36166666666666664</v>
      </c>
      <c r="L11" s="50"/>
      <c r="M11" s="55" t="s">
        <v>42</v>
      </c>
      <c r="N11" s="83">
        <v>0</v>
      </c>
      <c r="O11" s="84">
        <v>0</v>
      </c>
      <c r="P11" s="83">
        <v>0.4</v>
      </c>
      <c r="Q11" s="83">
        <v>0.3</v>
      </c>
      <c r="R11" s="85">
        <v>0.6</v>
      </c>
      <c r="S11" s="85">
        <v>0.4</v>
      </c>
      <c r="T11" s="85">
        <v>0</v>
      </c>
    </row>
    <row r="12" spans="1:22" s="6" customFormat="1" ht="14">
      <c r="A12" s="27" t="s">
        <v>17</v>
      </c>
      <c r="B12" s="68"/>
      <c r="C12" s="29"/>
      <c r="D12" s="30"/>
      <c r="E12" s="46"/>
      <c r="F12" s="46"/>
      <c r="G12" s="69"/>
      <c r="H12" s="31">
        <v>0</v>
      </c>
      <c r="I12" s="32">
        <f t="shared" si="0"/>
        <v>0</v>
      </c>
      <c r="K12" s="10"/>
      <c r="L12" s="50"/>
      <c r="M12" s="7"/>
      <c r="N12" s="51"/>
      <c r="O12" s="7"/>
      <c r="P12" s="51"/>
      <c r="Q12" s="52"/>
    </row>
    <row r="13" spans="1:22" s="6" customFormat="1" ht="14.5">
      <c r="A13" s="34" t="s">
        <v>12</v>
      </c>
      <c r="B13" s="102">
        <v>4.4999999999999998E-2</v>
      </c>
      <c r="C13" s="36" t="s">
        <v>11</v>
      </c>
      <c r="D13" s="37"/>
      <c r="E13" s="47" t="s">
        <v>45</v>
      </c>
      <c r="F13" s="47">
        <v>899</v>
      </c>
      <c r="G13" s="71">
        <f t="shared" si="1"/>
        <v>134.85</v>
      </c>
      <c r="H13" s="38">
        <v>3.2</v>
      </c>
      <c r="I13" s="39">
        <f t="shared" si="0"/>
        <v>0.14399999999999999</v>
      </c>
      <c r="K13" s="15" t="s">
        <v>23</v>
      </c>
      <c r="L13" s="50"/>
      <c r="M13" s="81" t="s">
        <v>16</v>
      </c>
      <c r="N13" s="79" t="s">
        <v>29</v>
      </c>
      <c r="O13" s="79" t="s">
        <v>30</v>
      </c>
      <c r="P13" s="79" t="s">
        <v>31</v>
      </c>
      <c r="Q13" s="80" t="s">
        <v>32</v>
      </c>
      <c r="R13" s="80" t="s">
        <v>36</v>
      </c>
      <c r="S13" s="80" t="s">
        <v>33</v>
      </c>
      <c r="T13" s="80" t="s">
        <v>34</v>
      </c>
      <c r="U13" s="86" t="s">
        <v>85</v>
      </c>
      <c r="V13" s="91"/>
    </row>
    <row r="14" spans="1:22" s="6" customFormat="1" ht="14">
      <c r="C14" s="10"/>
      <c r="K14" s="17">
        <f>K11*2</f>
        <v>0.72333333333333327</v>
      </c>
      <c r="M14" s="7" t="s">
        <v>41</v>
      </c>
      <c r="N14" s="88">
        <f>(N5*($B$5/$K$5)/$N$3)</f>
        <v>0.3</v>
      </c>
      <c r="O14" s="88">
        <f>(O5*($B$6/$K$5)/$N$3)</f>
        <v>0.3</v>
      </c>
      <c r="P14" s="88">
        <f>(P5*($B$7/$K$5)/$N$3)</f>
        <v>0.23333333333333331</v>
      </c>
      <c r="Q14" s="88">
        <f>(Q5*($B$8/$K$5)/$N$3)</f>
        <v>0.39999999999999997</v>
      </c>
      <c r="R14" s="88">
        <f>(R5*($B$9/$K$5)/$N$3)</f>
        <v>1.4000000000000001</v>
      </c>
      <c r="S14" s="88">
        <f>(S5*($B$10/$K$5)/$N$3)</f>
        <v>1.0833333333333333</v>
      </c>
      <c r="T14" s="88">
        <f>(T5*($B$13/$K$5)/$N$3)</f>
        <v>0</v>
      </c>
      <c r="U14" s="90">
        <f>SUM(N14:T14)</f>
        <v>3.7166666666666668</v>
      </c>
      <c r="V14" s="89"/>
    </row>
    <row r="15" spans="1:22" s="6" customFormat="1" ht="14">
      <c r="A15" s="40" t="s">
        <v>24</v>
      </c>
      <c r="C15" s="10"/>
      <c r="M15" s="7" t="s">
        <v>35</v>
      </c>
      <c r="N15" s="88">
        <f t="shared" ref="N15:N20" si="2">(N6*($B$5/$K$5)/$N$3)</f>
        <v>6.6666666666666666E-2</v>
      </c>
      <c r="O15" s="88">
        <f t="shared" ref="O15:O20" si="3">(O6*($B$6/$K$5)/$N$3)</f>
        <v>4.9999999999999996E-2</v>
      </c>
      <c r="P15" s="88">
        <f t="shared" ref="P15:P20" si="4">(P6*($B$7/$K$5)/$N$3)</f>
        <v>0</v>
      </c>
      <c r="Q15" s="88">
        <f t="shared" ref="Q15:Q20" si="5">(Q6*($B$8/$K$5)/$N$3)</f>
        <v>0</v>
      </c>
      <c r="R15" s="88">
        <f t="shared" ref="R15:R20" si="6">(R6*($B$9/$K$5)/$N$3)</f>
        <v>0.35000000000000003</v>
      </c>
      <c r="S15" s="88">
        <f t="shared" ref="S15:S20" si="7">(S6*($B$10/$K$5)/$N$3)</f>
        <v>0.37499999999999994</v>
      </c>
      <c r="T15" s="88">
        <f>(T6*($B$13/$K$5)/$N$3)</f>
        <v>7.4924999999999997</v>
      </c>
      <c r="U15" s="90">
        <f t="shared" ref="U15:U20" si="8">SUM(N15:T15)/100</f>
        <v>8.3341666666666661E-2</v>
      </c>
      <c r="V15" s="89"/>
    </row>
    <row r="16" spans="1:22" s="6" customFormat="1" ht="14">
      <c r="A16" s="116" t="s">
        <v>88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M16" s="7" t="s">
        <v>37</v>
      </c>
      <c r="N16" s="88">
        <f t="shared" si="2"/>
        <v>0</v>
      </c>
      <c r="O16" s="88">
        <f t="shared" si="3"/>
        <v>1.6666666666666666E-2</v>
      </c>
      <c r="P16" s="88">
        <f t="shared" si="4"/>
        <v>0</v>
      </c>
      <c r="Q16" s="88">
        <f t="shared" si="5"/>
        <v>0</v>
      </c>
      <c r="R16" s="88">
        <f t="shared" si="6"/>
        <v>3.3333333333333333E-2</v>
      </c>
      <c r="S16" s="88">
        <f t="shared" si="7"/>
        <v>4.1666666666666664E-2</v>
      </c>
      <c r="T16" s="88">
        <f t="shared" ref="T16:T20" si="9">(T7*($B$13/$K$5)/$N$3)</f>
        <v>1.0799999999999998</v>
      </c>
      <c r="U16" s="90">
        <f t="shared" si="8"/>
        <v>1.1716666666666663E-2</v>
      </c>
      <c r="V16" s="89"/>
    </row>
    <row r="17" spans="1:22" s="6" customFormat="1" ht="14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M17" s="7" t="s">
        <v>70</v>
      </c>
      <c r="N17" s="88">
        <f t="shared" si="2"/>
        <v>1.0333333333333332</v>
      </c>
      <c r="O17" s="88">
        <f t="shared" si="3"/>
        <v>0.48333333333333328</v>
      </c>
      <c r="P17" s="88">
        <f t="shared" si="4"/>
        <v>1.2</v>
      </c>
      <c r="Q17" s="88">
        <f t="shared" si="5"/>
        <v>3.0833333333333335</v>
      </c>
      <c r="R17" s="88">
        <f t="shared" si="6"/>
        <v>2.7833333333333332</v>
      </c>
      <c r="S17" s="88">
        <f t="shared" si="7"/>
        <v>0.33333333333333331</v>
      </c>
      <c r="T17" s="88">
        <f t="shared" si="9"/>
        <v>0</v>
      </c>
      <c r="U17" s="90">
        <f t="shared" si="8"/>
        <v>8.9166666666666672E-2</v>
      </c>
      <c r="V17" s="89"/>
    </row>
    <row r="18" spans="1:22" s="6" customFormat="1" ht="14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M18" s="7" t="s">
        <v>39</v>
      </c>
      <c r="N18" s="88">
        <f t="shared" si="2"/>
        <v>0.73333333333333328</v>
      </c>
      <c r="O18" s="88">
        <f t="shared" si="3"/>
        <v>0.36666666666666664</v>
      </c>
      <c r="P18" s="88">
        <f t="shared" si="4"/>
        <v>1.0999999999999999</v>
      </c>
      <c r="Q18" s="88">
        <f t="shared" si="5"/>
        <v>0.19999999999999998</v>
      </c>
      <c r="R18" s="88">
        <f t="shared" si="6"/>
        <v>0.16666666666666666</v>
      </c>
      <c r="S18" s="88">
        <f t="shared" si="7"/>
        <v>0.29166666666666663</v>
      </c>
      <c r="T18" s="88">
        <f t="shared" si="9"/>
        <v>0</v>
      </c>
      <c r="U18" s="90">
        <f t="shared" si="8"/>
        <v>2.8583333333333329E-2</v>
      </c>
      <c r="V18" s="89"/>
    </row>
    <row r="19" spans="1:22" s="6" customFormat="1" ht="14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M19" s="55" t="s">
        <v>40</v>
      </c>
      <c r="N19" s="88">
        <f t="shared" si="2"/>
        <v>0.43333333333333335</v>
      </c>
      <c r="O19" s="88">
        <f t="shared" si="3"/>
        <v>0.39999999999999997</v>
      </c>
      <c r="P19" s="88">
        <f t="shared" si="4"/>
        <v>1</v>
      </c>
      <c r="Q19" s="88">
        <f t="shared" si="5"/>
        <v>0.26666666666666666</v>
      </c>
      <c r="R19" s="88">
        <f t="shared" si="6"/>
        <v>0.84999999999999987</v>
      </c>
      <c r="S19" s="88">
        <f t="shared" si="7"/>
        <v>1.0833333333333333</v>
      </c>
      <c r="T19" s="88">
        <f t="shared" si="9"/>
        <v>0</v>
      </c>
      <c r="U19" s="90">
        <f t="shared" si="8"/>
        <v>4.0333333333333332E-2</v>
      </c>
      <c r="V19" s="89"/>
    </row>
    <row r="20" spans="1:22" s="6" customFormat="1" ht="14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M20" s="55" t="s">
        <v>42</v>
      </c>
      <c r="N20" s="88">
        <f t="shared" si="2"/>
        <v>0</v>
      </c>
      <c r="O20" s="88">
        <f t="shared" si="3"/>
        <v>0</v>
      </c>
      <c r="P20" s="88">
        <f t="shared" si="4"/>
        <v>0.13333333333333333</v>
      </c>
      <c r="Q20" s="88">
        <f t="shared" si="5"/>
        <v>4.9999999999999996E-2</v>
      </c>
      <c r="R20" s="88">
        <f t="shared" si="6"/>
        <v>9.9999999999999992E-2</v>
      </c>
      <c r="S20" s="88">
        <f t="shared" si="7"/>
        <v>0.16666666666666666</v>
      </c>
      <c r="T20" s="88">
        <f t="shared" si="9"/>
        <v>0</v>
      </c>
      <c r="U20" s="90">
        <f t="shared" si="8"/>
        <v>4.4999999999999997E-3</v>
      </c>
      <c r="V20" s="89"/>
    </row>
    <row r="21" spans="1:22" s="6" customFormat="1" ht="14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M21" s="87" t="s">
        <v>90</v>
      </c>
    </row>
    <row r="22" spans="1:22" s="6" customFormat="1" ht="14.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M22" s="49"/>
      <c r="N22" s="49"/>
      <c r="O22" s="49"/>
      <c r="P22" s="49"/>
      <c r="Q22" s="53"/>
      <c r="R22" s="53"/>
      <c r="S22" s="53"/>
      <c r="T22" s="53"/>
    </row>
    <row r="23" spans="1:22" s="6" customFormat="1" ht="14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M23" s="54" t="s">
        <v>82</v>
      </c>
      <c r="N23" s="70">
        <f>B8</f>
        <v>0.1</v>
      </c>
      <c r="O23" s="57">
        <f>'Prato Principal'!B7+'Prato Principal'!B16</f>
        <v>1.5</v>
      </c>
      <c r="P23" s="56">
        <f>Sobremesa!B9</f>
        <v>0.15</v>
      </c>
      <c r="Q23" s="56">
        <f>SUM(N23:O23)/6+P23/8</f>
        <v>0.28541666666666665</v>
      </c>
      <c r="R23" s="58"/>
      <c r="S23" s="58"/>
      <c r="T23" s="58"/>
    </row>
    <row r="24" spans="1:22" s="6" customForma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M24" s="54" t="s">
        <v>27</v>
      </c>
      <c r="N24" s="70">
        <f>B5+B6+B7+B10</f>
        <v>0.75</v>
      </c>
      <c r="O24" s="57">
        <f>'Prato Principal'!B8+'Prato Principal'!B11+'Prato Principal'!B12</f>
        <v>1.21</v>
      </c>
      <c r="P24" s="56"/>
      <c r="Q24" s="56">
        <f t="shared" ref="Q24:Q30" si="10">SUM(N24:O24)/6+P24/8</f>
        <v>0.32666666666666666</v>
      </c>
      <c r="R24" s="58"/>
      <c r="S24" s="58"/>
      <c r="T24" s="58"/>
    </row>
    <row r="25" spans="1:22">
      <c r="M25" s="54" t="s">
        <v>67</v>
      </c>
      <c r="N25" s="70"/>
      <c r="O25" s="57"/>
      <c r="P25" s="56">
        <f>Sobremesa!B11</f>
        <v>2</v>
      </c>
      <c r="Q25" s="56">
        <f t="shared" si="10"/>
        <v>0.25</v>
      </c>
      <c r="R25" s="58"/>
      <c r="S25" s="58"/>
      <c r="T25" s="58"/>
    </row>
    <row r="26" spans="1:22">
      <c r="M26" s="54" t="s">
        <v>45</v>
      </c>
      <c r="N26" s="70">
        <f>B13</f>
        <v>4.4999999999999998E-2</v>
      </c>
      <c r="O26" s="57">
        <f>'Prato Principal'!B10+0.015</f>
        <v>0.16499999999999998</v>
      </c>
      <c r="P26" s="56">
        <f>Sobremesa!B5+Sobremesa!B7</f>
        <v>6.5000000000000002E-2</v>
      </c>
      <c r="Q26" s="56">
        <f t="shared" si="10"/>
        <v>4.3124999999999997E-2</v>
      </c>
      <c r="R26" s="58"/>
      <c r="S26" s="58"/>
      <c r="T26" s="58"/>
    </row>
    <row r="27" spans="1:22">
      <c r="M27" s="54" t="s">
        <v>83</v>
      </c>
      <c r="N27" s="70"/>
      <c r="O27" s="57"/>
      <c r="P27" s="56"/>
      <c r="Q27" s="56">
        <f t="shared" si="10"/>
        <v>0</v>
      </c>
      <c r="R27" s="58"/>
      <c r="S27" s="58"/>
      <c r="T27" s="58"/>
    </row>
    <row r="28" spans="1:22">
      <c r="M28" s="103" t="s">
        <v>84</v>
      </c>
      <c r="N28" s="70"/>
      <c r="O28" s="57">
        <f>6*0.053+'Prato Principal'!B5</f>
        <v>1.3980000000000001</v>
      </c>
      <c r="P28" s="56">
        <f>0.053</f>
        <v>5.2999999999999999E-2</v>
      </c>
      <c r="Q28" s="56">
        <f t="shared" si="10"/>
        <v>0.239625</v>
      </c>
      <c r="R28" s="58"/>
      <c r="S28" s="58"/>
      <c r="T28" s="58"/>
    </row>
    <row r="29" spans="1:22">
      <c r="M29" s="10" t="s">
        <v>44</v>
      </c>
      <c r="N29" s="73">
        <f>B9</f>
        <v>0.1</v>
      </c>
      <c r="Q29" s="56">
        <f t="shared" si="10"/>
        <v>1.6666666666666666E-2</v>
      </c>
    </row>
    <row r="30" spans="1:22">
      <c r="M30" s="72" t="s">
        <v>10</v>
      </c>
      <c r="N30" s="73"/>
      <c r="Q30" s="56">
        <f t="shared" si="10"/>
        <v>0</v>
      </c>
    </row>
  </sheetData>
  <mergeCells count="2">
    <mergeCell ref="E2:I2"/>
    <mergeCell ref="A16:K23"/>
  </mergeCells>
  <pageMargins left="0.25" right="0.25" top="0.75" bottom="0.75" header="0.3" footer="0.3"/>
  <pageSetup paperSize="9" orientation="portrait" r:id="rId1"/>
  <headerFooter>
    <oddHeader>&amp;L&amp;G&amp;C&amp;"Calibri Light (Cabeçalhos),Negrito"&amp;5
&amp;14Escola Básica da Gandarela&amp;R&amp;G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0450-E099-5F40-8D63-D5B107B54A0A}">
  <dimension ref="A2:X32"/>
  <sheetViews>
    <sheetView view="pageLayout" topLeftCell="A32" zoomScaleNormal="100" workbookViewId="0">
      <selection activeCell="B6" sqref="B6"/>
    </sheetView>
  </sheetViews>
  <sheetFormatPr defaultColWidth="10.6640625" defaultRowHeight="15.5"/>
  <cols>
    <col min="1" max="1" width="10.83203125" customWidth="1"/>
    <col min="2" max="2" width="10" customWidth="1"/>
    <col min="3" max="3" width="5.1640625" style="11" customWidth="1"/>
    <col min="4" max="4" width="1.6640625" customWidth="1"/>
    <col min="5" max="6" width="10" customWidth="1"/>
    <col min="7" max="7" width="11.1640625" customWidth="1"/>
    <col min="8" max="8" width="9.1640625" customWidth="1"/>
    <col min="9" max="9" width="10" customWidth="1"/>
    <col min="10" max="10" width="3.1640625" customWidth="1"/>
    <col min="11" max="11" width="11.1640625" customWidth="1"/>
    <col min="12" max="12" width="1.5" customWidth="1"/>
    <col min="13" max="13" width="15.33203125" style="82" customWidth="1"/>
    <col min="14" max="23" width="7.33203125" customWidth="1"/>
    <col min="24" max="24" width="5.5" customWidth="1"/>
  </cols>
  <sheetData>
    <row r="2" spans="1:24" ht="18" customHeight="1">
      <c r="B2" s="1" t="s">
        <v>13</v>
      </c>
      <c r="C2" s="2">
        <v>2</v>
      </c>
      <c r="D2" s="3"/>
      <c r="E2" s="113" t="s">
        <v>46</v>
      </c>
      <c r="F2" s="114"/>
      <c r="G2" s="114"/>
      <c r="H2" s="114"/>
      <c r="I2" s="115"/>
    </row>
    <row r="3" spans="1:24">
      <c r="M3" s="55"/>
      <c r="N3" s="55">
        <v>0.1</v>
      </c>
    </row>
    <row r="4" spans="1:24">
      <c r="A4" s="18" t="s">
        <v>2</v>
      </c>
      <c r="B4" s="18" t="s">
        <v>14</v>
      </c>
      <c r="C4" s="18" t="s">
        <v>15</v>
      </c>
      <c r="D4" s="19"/>
      <c r="E4" s="20" t="s">
        <v>28</v>
      </c>
      <c r="F4" s="20" t="s">
        <v>25</v>
      </c>
      <c r="G4" s="18" t="s">
        <v>20</v>
      </c>
      <c r="H4" s="18" t="s">
        <v>18</v>
      </c>
      <c r="I4" s="18" t="s">
        <v>19</v>
      </c>
      <c r="J4" s="5"/>
      <c r="K4" s="13" t="s">
        <v>1</v>
      </c>
      <c r="L4" s="49"/>
      <c r="M4" s="81" t="s">
        <v>16</v>
      </c>
      <c r="N4" s="79" t="s">
        <v>71</v>
      </c>
      <c r="O4" s="79" t="s">
        <v>32</v>
      </c>
      <c r="P4" s="79" t="s">
        <v>72</v>
      </c>
      <c r="Q4" s="80" t="s">
        <v>73</v>
      </c>
      <c r="R4" s="80" t="s">
        <v>34</v>
      </c>
      <c r="S4" s="80" t="s">
        <v>29</v>
      </c>
      <c r="T4" s="80" t="s">
        <v>74</v>
      </c>
      <c r="U4" s="80" t="s">
        <v>75</v>
      </c>
      <c r="V4" s="80" t="s">
        <v>76</v>
      </c>
      <c r="W4" s="80" t="s">
        <v>78</v>
      </c>
    </row>
    <row r="5" spans="1:24" s="12" customFormat="1" ht="30" customHeight="1">
      <c r="A5" s="60" t="s">
        <v>47</v>
      </c>
      <c r="B5" s="22">
        <v>1.08</v>
      </c>
      <c r="C5" s="23" t="s">
        <v>4</v>
      </c>
      <c r="D5" s="59"/>
      <c r="E5" s="45" t="s">
        <v>58</v>
      </c>
      <c r="F5" s="45">
        <v>108</v>
      </c>
      <c r="G5" s="23">
        <f>F5*B5/0.1</f>
        <v>1166.4000000000001</v>
      </c>
      <c r="H5" s="64">
        <v>7</v>
      </c>
      <c r="I5" s="65">
        <f>B5*H5</f>
        <v>7.5600000000000005</v>
      </c>
      <c r="K5" s="14">
        <v>6</v>
      </c>
      <c r="L5" s="51"/>
      <c r="M5" s="7" t="s">
        <v>41</v>
      </c>
      <c r="N5" s="95">
        <v>19.5</v>
      </c>
      <c r="O5" s="95">
        <v>2.4</v>
      </c>
      <c r="P5" s="95">
        <v>2.1</v>
      </c>
      <c r="Q5" s="95">
        <v>13</v>
      </c>
      <c r="R5" s="96">
        <v>0</v>
      </c>
      <c r="S5" s="95">
        <v>0.9</v>
      </c>
      <c r="T5" s="96">
        <v>3.8</v>
      </c>
      <c r="U5" s="55">
        <v>0.3</v>
      </c>
      <c r="V5" s="55">
        <v>14.8</v>
      </c>
      <c r="W5" s="55">
        <v>9</v>
      </c>
    </row>
    <row r="6" spans="1:24" s="6" customFormat="1" ht="30" customHeight="1">
      <c r="A6" s="61" t="s">
        <v>48</v>
      </c>
      <c r="B6" s="28">
        <v>2</v>
      </c>
      <c r="C6" s="29" t="s">
        <v>57</v>
      </c>
      <c r="D6" s="30"/>
      <c r="E6" s="46"/>
      <c r="F6" s="46"/>
      <c r="G6" s="29"/>
      <c r="H6" s="31"/>
      <c r="I6" s="66">
        <f t="shared" ref="I6:I10" si="0">B6*H6</f>
        <v>0</v>
      </c>
      <c r="K6" s="10"/>
      <c r="L6" s="50"/>
      <c r="M6" s="7" t="s">
        <v>35</v>
      </c>
      <c r="N6" s="95">
        <v>3.3</v>
      </c>
      <c r="O6" s="95">
        <v>0</v>
      </c>
      <c r="P6" s="95">
        <v>0.4</v>
      </c>
      <c r="Q6" s="95">
        <v>10.8</v>
      </c>
      <c r="R6" s="96">
        <v>99.9</v>
      </c>
      <c r="S6" s="95">
        <v>0.2</v>
      </c>
      <c r="T6" s="96">
        <v>0.6</v>
      </c>
      <c r="U6" s="55">
        <v>0</v>
      </c>
      <c r="V6" s="55">
        <v>13</v>
      </c>
      <c r="W6" s="55">
        <v>1.4</v>
      </c>
    </row>
    <row r="7" spans="1:24" s="6" customFormat="1" ht="14">
      <c r="A7" s="27" t="s">
        <v>49</v>
      </c>
      <c r="B7" s="28">
        <v>1.2</v>
      </c>
      <c r="C7" s="29" t="s">
        <v>4</v>
      </c>
      <c r="D7" s="30"/>
      <c r="E7" s="46" t="s">
        <v>43</v>
      </c>
      <c r="F7" s="46">
        <v>87</v>
      </c>
      <c r="G7" s="29">
        <f t="shared" ref="G7:G10" si="1">F7*B7/0.1</f>
        <v>1043.9999999999998</v>
      </c>
      <c r="H7" s="31">
        <v>0.79</v>
      </c>
      <c r="I7" s="66">
        <f t="shared" si="0"/>
        <v>0.94799999999999995</v>
      </c>
      <c r="K7" s="15" t="s">
        <v>21</v>
      </c>
      <c r="L7" s="50"/>
      <c r="M7" s="7" t="s">
        <v>37</v>
      </c>
      <c r="N7" s="95">
        <v>0.7</v>
      </c>
      <c r="O7" s="95">
        <v>0</v>
      </c>
      <c r="P7" s="95">
        <v>0</v>
      </c>
      <c r="Q7" s="95">
        <v>2.7</v>
      </c>
      <c r="R7" s="96">
        <v>14.4</v>
      </c>
      <c r="S7" s="95">
        <v>0</v>
      </c>
      <c r="T7" s="96">
        <v>0.1</v>
      </c>
      <c r="U7" s="55">
        <v>0</v>
      </c>
      <c r="V7" s="55">
        <v>2.1</v>
      </c>
      <c r="W7" s="55">
        <v>0.3</v>
      </c>
    </row>
    <row r="8" spans="1:24" s="6" customFormat="1" ht="46" customHeight="1">
      <c r="A8" s="61" t="s">
        <v>50</v>
      </c>
      <c r="B8" s="28">
        <v>1</v>
      </c>
      <c r="C8" s="29" t="s">
        <v>4</v>
      </c>
      <c r="D8" s="30"/>
      <c r="E8" s="46" t="s">
        <v>26</v>
      </c>
      <c r="F8" s="46">
        <v>112</v>
      </c>
      <c r="G8" s="29">
        <f t="shared" si="1"/>
        <v>1120</v>
      </c>
      <c r="H8" s="31">
        <v>1.5</v>
      </c>
      <c r="I8" s="66">
        <f t="shared" si="0"/>
        <v>1.5</v>
      </c>
      <c r="K8" s="16">
        <f>SUM(I5:I13)</f>
        <v>11.432000000000002</v>
      </c>
      <c r="L8" s="50"/>
      <c r="M8" s="7" t="s">
        <v>70</v>
      </c>
      <c r="N8" s="95">
        <v>0</v>
      </c>
      <c r="O8" s="95">
        <v>18.5</v>
      </c>
      <c r="P8" s="95">
        <v>2.5</v>
      </c>
      <c r="Q8" s="95">
        <v>0</v>
      </c>
      <c r="R8" s="96">
        <v>0</v>
      </c>
      <c r="S8" s="95">
        <v>3.1</v>
      </c>
      <c r="T8" s="96">
        <v>11.3</v>
      </c>
      <c r="U8" s="55">
        <v>0.6</v>
      </c>
      <c r="V8" s="55">
        <v>35</v>
      </c>
      <c r="W8" s="55">
        <v>53.8</v>
      </c>
    </row>
    <row r="9" spans="1:24" s="6" customFormat="1" ht="14">
      <c r="A9" s="27" t="s">
        <v>54</v>
      </c>
      <c r="B9" s="28">
        <v>6</v>
      </c>
      <c r="C9" s="29" t="s">
        <v>57</v>
      </c>
      <c r="D9" s="30"/>
      <c r="E9" s="46" t="s">
        <v>58</v>
      </c>
      <c r="F9" s="46">
        <v>149</v>
      </c>
      <c r="G9" s="29">
        <f>F9*0.053*6/0.1</f>
        <v>473.81999999999994</v>
      </c>
      <c r="H9" s="31">
        <v>0.12</v>
      </c>
      <c r="I9" s="66">
        <f t="shared" si="0"/>
        <v>0.72</v>
      </c>
      <c r="K9" s="10"/>
      <c r="L9" s="50"/>
      <c r="M9" s="7" t="s">
        <v>39</v>
      </c>
      <c r="N9" s="95">
        <v>0</v>
      </c>
      <c r="O9" s="95">
        <v>1.2</v>
      </c>
      <c r="P9" s="95">
        <v>2.4</v>
      </c>
      <c r="Q9" s="95">
        <v>0</v>
      </c>
      <c r="R9" s="96">
        <v>0</v>
      </c>
      <c r="S9" s="95">
        <v>2.2000000000000002</v>
      </c>
      <c r="T9" s="96">
        <v>1.3</v>
      </c>
      <c r="U9" s="55">
        <v>0.6</v>
      </c>
      <c r="V9" s="55">
        <v>33.200000000000003</v>
      </c>
      <c r="W9" s="55">
        <v>2</v>
      </c>
    </row>
    <row r="10" spans="1:24" s="6" customFormat="1" ht="14.5">
      <c r="A10" s="27" t="s">
        <v>12</v>
      </c>
      <c r="B10" s="28">
        <v>0.15</v>
      </c>
      <c r="C10" s="33" t="s">
        <v>11</v>
      </c>
      <c r="D10" s="30"/>
      <c r="E10" s="46" t="s">
        <v>45</v>
      </c>
      <c r="F10" s="46">
        <v>899</v>
      </c>
      <c r="G10" s="29">
        <f t="shared" si="1"/>
        <v>1348.4999999999998</v>
      </c>
      <c r="H10" s="31">
        <v>3.2</v>
      </c>
      <c r="I10" s="66">
        <f t="shared" si="0"/>
        <v>0.48</v>
      </c>
      <c r="K10" s="15" t="s">
        <v>22</v>
      </c>
      <c r="L10" s="50"/>
      <c r="M10" s="55" t="s">
        <v>40</v>
      </c>
      <c r="N10" s="95">
        <v>0</v>
      </c>
      <c r="O10" s="95">
        <v>1.6</v>
      </c>
      <c r="P10" s="95">
        <v>2.4</v>
      </c>
      <c r="Q10" s="95">
        <v>0</v>
      </c>
      <c r="R10" s="96">
        <v>0</v>
      </c>
      <c r="S10" s="95">
        <v>1.3</v>
      </c>
      <c r="T10" s="96">
        <v>3</v>
      </c>
      <c r="U10" s="55">
        <v>0</v>
      </c>
      <c r="V10" s="55">
        <v>20.9</v>
      </c>
      <c r="W10" s="55">
        <v>4.3</v>
      </c>
    </row>
    <row r="11" spans="1:24" s="6" customFormat="1" ht="14">
      <c r="A11" s="27" t="s">
        <v>3</v>
      </c>
      <c r="B11" s="28">
        <v>0.2</v>
      </c>
      <c r="C11" s="29" t="s">
        <v>4</v>
      </c>
      <c r="D11" s="30"/>
      <c r="E11" s="46" t="s">
        <v>27</v>
      </c>
      <c r="F11" s="46">
        <v>20</v>
      </c>
      <c r="G11" s="29">
        <f t="shared" ref="G11:G12" si="2">F11*B11/0.1</f>
        <v>40</v>
      </c>
      <c r="H11" s="31">
        <v>0.87</v>
      </c>
      <c r="I11" s="66">
        <f t="shared" ref="I11:I16" si="3">B11*H11</f>
        <v>0.17400000000000002</v>
      </c>
      <c r="K11" s="16">
        <f>K8/K5</f>
        <v>1.9053333333333338</v>
      </c>
      <c r="L11" s="50"/>
      <c r="M11" s="55" t="s">
        <v>42</v>
      </c>
      <c r="N11" s="95">
        <v>0.4</v>
      </c>
      <c r="O11" s="95">
        <v>0.3</v>
      </c>
      <c r="P11" s="95">
        <v>0.3</v>
      </c>
      <c r="Q11" s="95">
        <v>0.4</v>
      </c>
      <c r="R11" s="96">
        <v>0</v>
      </c>
      <c r="S11" s="95">
        <v>0</v>
      </c>
      <c r="T11" s="96">
        <v>0</v>
      </c>
      <c r="U11" s="55">
        <v>0</v>
      </c>
      <c r="V11" s="55">
        <v>0.1</v>
      </c>
      <c r="W11" s="55">
        <v>1.5</v>
      </c>
    </row>
    <row r="12" spans="1:24" s="6" customFormat="1" ht="30" customHeight="1">
      <c r="A12" s="27" t="s">
        <v>51</v>
      </c>
      <c r="B12" s="28">
        <v>0.01</v>
      </c>
      <c r="C12" s="29" t="s">
        <v>4</v>
      </c>
      <c r="D12" s="30"/>
      <c r="E12" s="46" t="s">
        <v>27</v>
      </c>
      <c r="F12" s="46">
        <v>72</v>
      </c>
      <c r="G12" s="29">
        <f t="shared" si="2"/>
        <v>7.1999999999999993</v>
      </c>
      <c r="H12" s="31">
        <v>3.5</v>
      </c>
      <c r="I12" s="66">
        <f t="shared" si="3"/>
        <v>3.5000000000000003E-2</v>
      </c>
      <c r="K12" s="10"/>
      <c r="L12" s="50"/>
      <c r="M12" s="7"/>
      <c r="N12" s="51"/>
      <c r="O12" s="7"/>
      <c r="P12" s="51"/>
      <c r="Q12" s="52"/>
    </row>
    <row r="13" spans="1:24" s="6" customFormat="1" ht="14.5">
      <c r="A13" s="27" t="s">
        <v>52</v>
      </c>
      <c r="B13" s="28">
        <v>1</v>
      </c>
      <c r="C13" s="63" t="s">
        <v>56</v>
      </c>
      <c r="D13" s="30"/>
      <c r="E13" s="46" t="s">
        <v>45</v>
      </c>
      <c r="F13" s="46">
        <v>22</v>
      </c>
      <c r="G13" s="29">
        <f>F13*0.015/10</f>
        <v>3.2999999999999995E-2</v>
      </c>
      <c r="H13" s="31">
        <v>0.9</v>
      </c>
      <c r="I13" s="66">
        <f>B13*0.015</f>
        <v>1.4999999999999999E-2</v>
      </c>
      <c r="K13" s="15" t="s">
        <v>23</v>
      </c>
      <c r="L13" s="50"/>
      <c r="M13" s="81" t="s">
        <v>16</v>
      </c>
      <c r="N13" s="49" t="s">
        <v>71</v>
      </c>
      <c r="O13" s="49" t="s">
        <v>32</v>
      </c>
      <c r="P13" s="49" t="s">
        <v>72</v>
      </c>
      <c r="Q13" s="53" t="s">
        <v>73</v>
      </c>
      <c r="R13" s="53" t="s">
        <v>34</v>
      </c>
      <c r="S13" s="53" t="s">
        <v>29</v>
      </c>
      <c r="T13" s="53" t="s">
        <v>74</v>
      </c>
      <c r="U13" s="53" t="s">
        <v>75</v>
      </c>
      <c r="V13" s="53" t="s">
        <v>76</v>
      </c>
      <c r="W13" s="53" t="s">
        <v>78</v>
      </c>
      <c r="X13" s="97" t="s">
        <v>85</v>
      </c>
    </row>
    <row r="14" spans="1:24" s="6" customFormat="1" ht="28">
      <c r="A14" s="61" t="s">
        <v>53</v>
      </c>
      <c r="B14" s="28">
        <v>1</v>
      </c>
      <c r="C14" s="29" t="s">
        <v>55</v>
      </c>
      <c r="D14" s="30"/>
      <c r="E14" s="46"/>
      <c r="F14" s="46">
        <v>358</v>
      </c>
      <c r="G14" s="29">
        <f>F14*0.007/0.1</f>
        <v>25.060000000000002</v>
      </c>
      <c r="H14" s="31">
        <v>9</v>
      </c>
      <c r="I14" s="66">
        <f>B14*0.007</f>
        <v>7.0000000000000001E-3</v>
      </c>
      <c r="K14" s="17">
        <f>K11*2</f>
        <v>3.8106666666666675</v>
      </c>
      <c r="M14" s="7" t="s">
        <v>41</v>
      </c>
      <c r="N14" s="70">
        <f>(N5*($B$5/$K$5)/$N$3)</f>
        <v>35.1</v>
      </c>
      <c r="O14" s="70">
        <f>(O5*($B$7/$K$5)/$N$3)</f>
        <v>4.7999999999999989</v>
      </c>
      <c r="P14" s="70">
        <f>(P5*($B$8/$K$5)/$N$3)</f>
        <v>3.4999999999999996</v>
      </c>
      <c r="Q14" s="70">
        <f>(Q5*0.053/$N$3)</f>
        <v>6.8899999999999988</v>
      </c>
      <c r="R14" s="70">
        <f>(R5*($B$10/$K$5)/$N$3)</f>
        <v>0</v>
      </c>
      <c r="S14" s="70">
        <f>(S5*($B$11/$K$5)/$N$3)</f>
        <v>0.3</v>
      </c>
      <c r="T14" s="70">
        <f>(T5*($B$12/$K$5)/$N$3)</f>
        <v>6.3333333333333325E-2</v>
      </c>
      <c r="U14" s="70">
        <f>(U5*(0.015/$K$5)/$N$3)</f>
        <v>7.4999999999999997E-3</v>
      </c>
      <c r="V14" s="70">
        <f>(V5*(0.007/$K$5)/$N$3)</f>
        <v>0.17266666666666669</v>
      </c>
      <c r="W14" s="70">
        <f>(W5*($B$16/$K$5)/$N$3)</f>
        <v>4.4999999999999991</v>
      </c>
      <c r="X14" s="98">
        <f>SUM(N14:W14)</f>
        <v>55.333499999999994</v>
      </c>
    </row>
    <row r="15" spans="1:24" s="6" customFormat="1" ht="14">
      <c r="A15" s="104" t="s">
        <v>17</v>
      </c>
      <c r="B15" s="105"/>
      <c r="C15" s="106" t="s">
        <v>59</v>
      </c>
      <c r="D15" s="107"/>
      <c r="E15" s="108"/>
      <c r="F15" s="108"/>
      <c r="G15" s="109">
        <f>F15*B15/100</f>
        <v>0</v>
      </c>
      <c r="H15" s="110"/>
      <c r="I15" s="111">
        <f t="shared" si="3"/>
        <v>0</v>
      </c>
      <c r="M15" s="7" t="s">
        <v>35</v>
      </c>
      <c r="N15" s="70">
        <f t="shared" ref="N15:N20" si="4">(N6*($B$5/$K$5)/$N$3)</f>
        <v>5.94</v>
      </c>
      <c r="O15" s="70">
        <f t="shared" ref="O15:O20" si="5">(O6*($B$7/$K$5)/$N$3)</f>
        <v>0</v>
      </c>
      <c r="P15" s="70">
        <f t="shared" ref="P15:P20" si="6">(P6*($B$8/$K$5)/$N$3)</f>
        <v>0.66666666666666663</v>
      </c>
      <c r="Q15" s="70">
        <f t="shared" ref="Q15:Q20" si="7">(Q6*0.053/$N$3)</f>
        <v>5.7240000000000002</v>
      </c>
      <c r="R15" s="70">
        <f>(R6*($B$10/$K$5)/$N$3)</f>
        <v>24.974999999999998</v>
      </c>
      <c r="S15" s="70">
        <f t="shared" ref="S15:S20" si="8">(S6*($B$11/$K$5)/$N$3)</f>
        <v>6.6666666666666666E-2</v>
      </c>
      <c r="T15" s="70">
        <f t="shared" ref="T15:T20" si="9">(T6*($B$12/$K$5)/$N$3)</f>
        <v>0.01</v>
      </c>
      <c r="U15" s="70">
        <f t="shared" ref="U15:U20" si="10">(U6*(0.045/$K$5)/$N$3)</f>
        <v>0</v>
      </c>
      <c r="V15" s="70">
        <f t="shared" ref="V15:V20" si="11">(V6*(0.007/$K$5)/$N$3)</f>
        <v>0.15166666666666667</v>
      </c>
      <c r="W15" s="70">
        <f t="shared" ref="W15:W20" si="12">(W6*($B$16/$K$5)/$N$3)</f>
        <v>0.69999999999999984</v>
      </c>
      <c r="X15" s="98">
        <f>SUM(N15:W15)</f>
        <v>38.234000000000002</v>
      </c>
    </row>
    <row r="16" spans="1:24" s="6" customFormat="1" ht="28" customHeight="1">
      <c r="A16" s="117" t="s">
        <v>77</v>
      </c>
      <c r="B16" s="119">
        <v>0.3</v>
      </c>
      <c r="C16" s="121" t="s">
        <v>4</v>
      </c>
      <c r="D16" s="125"/>
      <c r="E16" s="123" t="s">
        <v>43</v>
      </c>
      <c r="F16" s="126">
        <v>272</v>
      </c>
      <c r="G16" s="127">
        <f>F16*B16/100</f>
        <v>0.81599999999999995</v>
      </c>
      <c r="H16" s="129">
        <v>1.5</v>
      </c>
      <c r="I16" s="130">
        <f t="shared" si="3"/>
        <v>0.44999999999999996</v>
      </c>
      <c r="J16" s="48"/>
      <c r="K16" s="48"/>
      <c r="M16" s="7" t="s">
        <v>37</v>
      </c>
      <c r="N16" s="70">
        <f t="shared" si="4"/>
        <v>1.26</v>
      </c>
      <c r="O16" s="70">
        <f t="shared" si="5"/>
        <v>0</v>
      </c>
      <c r="P16" s="70">
        <f t="shared" si="6"/>
        <v>0</v>
      </c>
      <c r="Q16" s="70">
        <f t="shared" si="7"/>
        <v>1.431</v>
      </c>
      <c r="R16" s="70">
        <f t="shared" ref="R16:R20" si="13">(R7*($B$10/$K$5)/$N$3)</f>
        <v>3.5999999999999996</v>
      </c>
      <c r="S16" s="70">
        <f t="shared" si="8"/>
        <v>0</v>
      </c>
      <c r="T16" s="70">
        <f t="shared" si="9"/>
        <v>1.6666666666666668E-3</v>
      </c>
      <c r="U16" s="70">
        <f t="shared" si="10"/>
        <v>0</v>
      </c>
      <c r="V16" s="70">
        <f t="shared" si="11"/>
        <v>2.4500000000000001E-2</v>
      </c>
      <c r="W16" s="70">
        <f t="shared" si="12"/>
        <v>0.14999999999999997</v>
      </c>
      <c r="X16" s="98">
        <f t="shared" ref="X16:X20" si="14">SUM(N16:W16)</f>
        <v>6.4671666666666665</v>
      </c>
    </row>
    <row r="17" spans="1:24" s="6" customFormat="1">
      <c r="A17" s="118"/>
      <c r="B17" s="120"/>
      <c r="C17" s="122"/>
      <c r="D17" s="124"/>
      <c r="E17" s="124"/>
      <c r="F17" s="122"/>
      <c r="G17" s="128"/>
      <c r="H17" s="128"/>
      <c r="I17" s="128"/>
      <c r="J17" s="48"/>
      <c r="K17" s="48"/>
      <c r="M17" s="7" t="s">
        <v>70</v>
      </c>
      <c r="N17" s="70">
        <f t="shared" si="4"/>
        <v>0</v>
      </c>
      <c r="O17" s="70">
        <f t="shared" si="5"/>
        <v>36.999999999999993</v>
      </c>
      <c r="P17" s="70">
        <f t="shared" si="6"/>
        <v>4.1666666666666661</v>
      </c>
      <c r="Q17" s="70">
        <f t="shared" si="7"/>
        <v>0</v>
      </c>
      <c r="R17" s="70">
        <f t="shared" si="13"/>
        <v>0</v>
      </c>
      <c r="S17" s="70">
        <f t="shared" si="8"/>
        <v>1.0333333333333332</v>
      </c>
      <c r="T17" s="70">
        <f t="shared" si="9"/>
        <v>0.18833333333333335</v>
      </c>
      <c r="U17" s="70">
        <f t="shared" si="10"/>
        <v>4.4999999999999991E-2</v>
      </c>
      <c r="V17" s="70">
        <f t="shared" si="11"/>
        <v>0.40833333333333338</v>
      </c>
      <c r="W17" s="70">
        <f>(W8*($B$16/$K$5)/$N$3)</f>
        <v>26.899999999999995</v>
      </c>
      <c r="X17" s="98">
        <f t="shared" si="14"/>
        <v>69.741666666666646</v>
      </c>
    </row>
    <row r="18" spans="1:24" s="6" customForma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M18" s="7" t="s">
        <v>39</v>
      </c>
      <c r="N18" s="70">
        <f t="shared" si="4"/>
        <v>0</v>
      </c>
      <c r="O18" s="70">
        <f t="shared" si="5"/>
        <v>2.3999999999999995</v>
      </c>
      <c r="P18" s="70">
        <f t="shared" si="6"/>
        <v>3.9999999999999996</v>
      </c>
      <c r="Q18" s="70">
        <f t="shared" si="7"/>
        <v>0</v>
      </c>
      <c r="R18" s="70">
        <f t="shared" si="13"/>
        <v>0</v>
      </c>
      <c r="S18" s="70">
        <f t="shared" si="8"/>
        <v>0.73333333333333328</v>
      </c>
      <c r="T18" s="70">
        <f t="shared" si="9"/>
        <v>2.1666666666666667E-2</v>
      </c>
      <c r="U18" s="70">
        <f t="shared" si="10"/>
        <v>4.4999999999999991E-2</v>
      </c>
      <c r="V18" s="70">
        <f t="shared" si="11"/>
        <v>0.38733333333333342</v>
      </c>
      <c r="W18" s="70">
        <f t="shared" si="12"/>
        <v>0.99999999999999989</v>
      </c>
      <c r="X18" s="98">
        <f t="shared" si="14"/>
        <v>8.5873333333333317</v>
      </c>
    </row>
    <row r="19" spans="1:24" s="6" customFormat="1" ht="14">
      <c r="A19" s="40" t="s">
        <v>24</v>
      </c>
      <c r="C19" s="10"/>
      <c r="M19" s="55" t="s">
        <v>40</v>
      </c>
      <c r="N19" s="70">
        <f t="shared" si="4"/>
        <v>0</v>
      </c>
      <c r="O19" s="70">
        <f t="shared" si="5"/>
        <v>3.1999999999999997</v>
      </c>
      <c r="P19" s="70">
        <f t="shared" si="6"/>
        <v>3.9999999999999996</v>
      </c>
      <c r="Q19" s="70">
        <f t="shared" si="7"/>
        <v>0</v>
      </c>
      <c r="R19" s="70">
        <f t="shared" si="13"/>
        <v>0</v>
      </c>
      <c r="S19" s="70">
        <f t="shared" si="8"/>
        <v>0.43333333333333335</v>
      </c>
      <c r="T19" s="70">
        <f t="shared" si="9"/>
        <v>4.9999999999999996E-2</v>
      </c>
      <c r="U19" s="70">
        <f t="shared" si="10"/>
        <v>0</v>
      </c>
      <c r="V19" s="70">
        <f t="shared" si="11"/>
        <v>0.24383333333333332</v>
      </c>
      <c r="W19" s="70">
        <f t="shared" si="12"/>
        <v>2.1499999999999995</v>
      </c>
      <c r="X19" s="98">
        <f t="shared" si="14"/>
        <v>10.077166666666665</v>
      </c>
    </row>
    <row r="20" spans="1:24" s="6" customFormat="1" ht="14">
      <c r="A20" s="116" t="s">
        <v>91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M20" s="55" t="s">
        <v>42</v>
      </c>
      <c r="N20" s="70">
        <f t="shared" si="4"/>
        <v>0.72000000000000008</v>
      </c>
      <c r="O20" s="70">
        <f t="shared" si="5"/>
        <v>0.59999999999999987</v>
      </c>
      <c r="P20" s="70">
        <f t="shared" si="6"/>
        <v>0.49999999999999994</v>
      </c>
      <c r="Q20" s="70">
        <f t="shared" si="7"/>
        <v>0.21199999999999999</v>
      </c>
      <c r="R20" s="70">
        <f t="shared" si="13"/>
        <v>0</v>
      </c>
      <c r="S20" s="70">
        <f t="shared" si="8"/>
        <v>0</v>
      </c>
      <c r="T20" s="70">
        <f t="shared" si="9"/>
        <v>0</v>
      </c>
      <c r="U20" s="70">
        <f t="shared" si="10"/>
        <v>0</v>
      </c>
      <c r="V20" s="70">
        <f t="shared" si="11"/>
        <v>1.1666666666666668E-3</v>
      </c>
      <c r="W20" s="70">
        <f t="shared" si="12"/>
        <v>0.74999999999999989</v>
      </c>
      <c r="X20" s="98">
        <f t="shared" si="14"/>
        <v>2.7831666666666668</v>
      </c>
    </row>
    <row r="21" spans="1:24" s="6" customFormat="1" ht="14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M21" s="82"/>
    </row>
    <row r="22" spans="1:24" s="6" customFormat="1" ht="14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M22" s="82"/>
    </row>
    <row r="23" spans="1:24" s="6" customFormat="1" ht="14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M23" s="82"/>
    </row>
    <row r="24" spans="1:24" s="6" customFormat="1" ht="14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M24" s="92"/>
      <c r="O24" s="10"/>
    </row>
    <row r="25" spans="1:24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M25" s="93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4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M26" s="9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4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M27" s="9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4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M28" s="9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4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M29" s="9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4">
      <c r="M30" s="9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4">
      <c r="M31" s="9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4">
      <c r="M32" s="94"/>
      <c r="N32" s="74"/>
      <c r="O32" s="74"/>
      <c r="P32" s="74"/>
      <c r="Q32" s="74"/>
      <c r="R32" s="74"/>
      <c r="S32" s="74"/>
      <c r="T32" s="74"/>
      <c r="U32" s="74"/>
      <c r="V32" s="74"/>
      <c r="W32" s="74"/>
    </row>
  </sheetData>
  <mergeCells count="11">
    <mergeCell ref="E2:I2"/>
    <mergeCell ref="A20:K28"/>
    <mergeCell ref="A16:A17"/>
    <mergeCell ref="B16:B17"/>
    <mergeCell ref="C16:C17"/>
    <mergeCell ref="E16:E17"/>
    <mergeCell ref="D16:D17"/>
    <mergeCell ref="F16:F17"/>
    <mergeCell ref="G16:G17"/>
    <mergeCell ref="H16:H17"/>
    <mergeCell ref="I16:I17"/>
  </mergeCells>
  <pageMargins left="0.25" right="0.25" top="0.75" bottom="0.75" header="0.3" footer="0.3"/>
  <pageSetup paperSize="9" orientation="portrait" r:id="rId1"/>
  <headerFooter>
    <oddHeader>&amp;L&amp;G&amp;C&amp;"Calibri Light (Cabeçalhos),Negrito"&amp;5
&amp;14Escola Básica da Gandarela&amp;R&amp;G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B4D2A-5C8F-8345-BF44-94A99D50B59C}">
  <dimension ref="A2:T29"/>
  <sheetViews>
    <sheetView view="pageLayout" topLeftCell="A28" zoomScale="75" zoomScaleNormal="100" zoomScalePageLayoutView="75" workbookViewId="0">
      <selection activeCell="K37" sqref="K37"/>
    </sheetView>
  </sheetViews>
  <sheetFormatPr defaultColWidth="10.6640625" defaultRowHeight="15.5"/>
  <cols>
    <col min="1" max="2" width="10" customWidth="1"/>
    <col min="3" max="3" width="5.1640625" style="11" customWidth="1"/>
    <col min="4" max="4" width="1.6640625" customWidth="1"/>
    <col min="5" max="6" width="10" customWidth="1"/>
    <col min="7" max="7" width="11.1640625" customWidth="1"/>
    <col min="8" max="8" width="9.1640625" customWidth="1"/>
    <col min="9" max="9" width="10" customWidth="1"/>
    <col min="10" max="10" width="3.1640625" customWidth="1"/>
    <col min="11" max="11" width="11.1640625" customWidth="1"/>
    <col min="12" max="12" width="1.5" customWidth="1"/>
    <col min="13" max="15" width="11" customWidth="1"/>
  </cols>
  <sheetData>
    <row r="2" spans="1:20" ht="18" customHeight="1">
      <c r="B2" s="1" t="s">
        <v>13</v>
      </c>
      <c r="C2" s="2">
        <v>3</v>
      </c>
      <c r="D2" s="3"/>
      <c r="E2" s="113" t="s">
        <v>60</v>
      </c>
      <c r="F2" s="114"/>
      <c r="G2" s="114"/>
      <c r="H2" s="114"/>
      <c r="I2" s="115"/>
    </row>
    <row r="3" spans="1:20">
      <c r="M3" s="55"/>
      <c r="N3">
        <v>0.1</v>
      </c>
    </row>
    <row r="4" spans="1:20">
      <c r="A4" s="18" t="s">
        <v>2</v>
      </c>
      <c r="B4" s="18" t="s">
        <v>14</v>
      </c>
      <c r="C4" s="18" t="s">
        <v>15</v>
      </c>
      <c r="D4" s="19"/>
      <c r="E4" s="20" t="s">
        <v>28</v>
      </c>
      <c r="F4" s="20" t="s">
        <v>25</v>
      </c>
      <c r="G4" s="18" t="s">
        <v>20</v>
      </c>
      <c r="H4" s="18" t="s">
        <v>18</v>
      </c>
      <c r="I4" s="18" t="s">
        <v>19</v>
      </c>
      <c r="J4" s="5"/>
      <c r="K4" s="13" t="s">
        <v>1</v>
      </c>
      <c r="L4" s="49"/>
      <c r="M4" s="49" t="s">
        <v>16</v>
      </c>
      <c r="N4" s="49" t="s">
        <v>61</v>
      </c>
      <c r="O4" s="49" t="s">
        <v>62</v>
      </c>
      <c r="P4" s="49" t="s">
        <v>12</v>
      </c>
      <c r="Q4" s="53" t="s">
        <v>54</v>
      </c>
      <c r="R4" s="53" t="s">
        <v>79</v>
      </c>
      <c r="S4" s="53" t="s">
        <v>80</v>
      </c>
      <c r="T4" s="53"/>
    </row>
    <row r="5" spans="1:20" s="6" customFormat="1" ht="14">
      <c r="A5" s="21" t="s">
        <v>61</v>
      </c>
      <c r="B5" s="22">
        <v>0.02</v>
      </c>
      <c r="C5" s="23" t="s">
        <v>4</v>
      </c>
      <c r="D5" s="24"/>
      <c r="E5" s="45" t="s">
        <v>45</v>
      </c>
      <c r="F5" s="45">
        <v>739</v>
      </c>
      <c r="G5" s="23">
        <f>F5*B5/0.1</f>
        <v>147.80000000000001</v>
      </c>
      <c r="H5" s="25">
        <v>6.09</v>
      </c>
      <c r="I5" s="26">
        <f>B5*H5</f>
        <v>0.12180000000000001</v>
      </c>
      <c r="K5" s="14">
        <v>8</v>
      </c>
      <c r="L5" s="50"/>
      <c r="M5" s="54" t="s">
        <v>35</v>
      </c>
      <c r="N5" s="56">
        <v>81.8</v>
      </c>
      <c r="O5" s="57">
        <v>0</v>
      </c>
      <c r="P5" s="58">
        <v>99.9</v>
      </c>
      <c r="Q5" s="56">
        <v>10.8</v>
      </c>
      <c r="R5" s="58">
        <v>1.5</v>
      </c>
      <c r="S5" s="58">
        <v>0.5</v>
      </c>
      <c r="T5" s="58"/>
    </row>
    <row r="6" spans="1:20" s="6" customFormat="1" ht="14">
      <c r="A6" s="27" t="s">
        <v>62</v>
      </c>
      <c r="B6" s="28">
        <v>4.4999999999999998E-2</v>
      </c>
      <c r="C6" s="29" t="s">
        <v>4</v>
      </c>
      <c r="D6" s="30"/>
      <c r="E6" s="46"/>
      <c r="F6" s="46">
        <v>397</v>
      </c>
      <c r="G6" s="29">
        <f>F6*B6/0.1</f>
        <v>178.64999999999998</v>
      </c>
      <c r="H6" s="31">
        <v>0.74</v>
      </c>
      <c r="I6" s="32">
        <f t="shared" ref="I6:I9" si="0">B6*H6</f>
        <v>3.3299999999999996E-2</v>
      </c>
      <c r="K6" s="10"/>
      <c r="L6" s="50"/>
      <c r="M6" s="54" t="s">
        <v>37</v>
      </c>
      <c r="N6" s="56">
        <v>46.3</v>
      </c>
      <c r="O6" s="57">
        <v>0</v>
      </c>
      <c r="P6" s="58">
        <v>14.4</v>
      </c>
      <c r="Q6" s="56">
        <v>2.7</v>
      </c>
      <c r="R6" s="58">
        <v>0.3</v>
      </c>
      <c r="S6" s="58">
        <v>0.1</v>
      </c>
      <c r="T6" s="58"/>
    </row>
    <row r="7" spans="1:20" s="6" customFormat="1" ht="14.5">
      <c r="A7" s="27" t="s">
        <v>12</v>
      </c>
      <c r="B7" s="28">
        <v>4.4999999999999998E-2</v>
      </c>
      <c r="C7" s="33" t="s">
        <v>11</v>
      </c>
      <c r="D7" s="30"/>
      <c r="E7" s="46" t="s">
        <v>45</v>
      </c>
      <c r="F7" s="46">
        <v>899</v>
      </c>
      <c r="G7" s="29">
        <f>F7*B7/0.1</f>
        <v>404.54999999999995</v>
      </c>
      <c r="H7" s="31">
        <v>3.2</v>
      </c>
      <c r="I7" s="32">
        <f t="shared" si="0"/>
        <v>0.14399999999999999</v>
      </c>
      <c r="K7" s="15" t="s">
        <v>21</v>
      </c>
      <c r="L7" s="50"/>
      <c r="M7" s="54" t="s">
        <v>38</v>
      </c>
      <c r="N7" s="56">
        <v>0.7</v>
      </c>
      <c r="O7" s="57">
        <v>99.3</v>
      </c>
      <c r="P7" s="58">
        <v>0</v>
      </c>
      <c r="Q7" s="56">
        <v>0</v>
      </c>
      <c r="R7" s="58">
        <v>73.7</v>
      </c>
      <c r="S7" s="58">
        <v>10.5</v>
      </c>
      <c r="T7" s="58"/>
    </row>
    <row r="8" spans="1:20" s="6" customFormat="1" ht="14">
      <c r="A8" s="27" t="s">
        <v>63</v>
      </c>
      <c r="B8" s="28">
        <v>1</v>
      </c>
      <c r="C8" s="29" t="s">
        <v>57</v>
      </c>
      <c r="D8" s="30"/>
      <c r="E8" s="46" t="s">
        <v>58</v>
      </c>
      <c r="F8" s="46">
        <v>149</v>
      </c>
      <c r="G8" s="29">
        <f>F8*0.053/0.1</f>
        <v>78.969999999999985</v>
      </c>
      <c r="H8" s="31">
        <v>0.12</v>
      </c>
      <c r="I8" s="32">
        <f t="shared" si="0"/>
        <v>0.12</v>
      </c>
      <c r="K8" s="16">
        <f>SUM(I5:I12)</f>
        <v>2.6840999999999999</v>
      </c>
      <c r="L8" s="50"/>
      <c r="M8" s="54" t="s">
        <v>39</v>
      </c>
      <c r="N8" s="56">
        <v>0.7</v>
      </c>
      <c r="O8" s="57">
        <v>99.3</v>
      </c>
      <c r="P8" s="58">
        <v>0</v>
      </c>
      <c r="Q8" s="56">
        <v>0</v>
      </c>
      <c r="R8" s="58">
        <v>2.1</v>
      </c>
      <c r="S8" s="58">
        <v>10.5</v>
      </c>
      <c r="T8" s="58"/>
    </row>
    <row r="9" spans="1:20" s="6" customFormat="1" ht="14">
      <c r="A9" s="27" t="s">
        <v>65</v>
      </c>
      <c r="B9" s="28">
        <v>0.15</v>
      </c>
      <c r="C9" s="29" t="s">
        <v>4</v>
      </c>
      <c r="D9" s="30"/>
      <c r="E9" s="46" t="s">
        <v>43</v>
      </c>
      <c r="F9" s="46">
        <v>349</v>
      </c>
      <c r="G9" s="29">
        <f t="shared" ref="G9" si="1">F9*B9/0.1</f>
        <v>523.5</v>
      </c>
      <c r="H9" s="31">
        <v>0.7</v>
      </c>
      <c r="I9" s="32">
        <f t="shared" si="0"/>
        <v>0.105</v>
      </c>
      <c r="K9" s="10"/>
      <c r="L9" s="50"/>
      <c r="M9" s="54" t="s">
        <v>40</v>
      </c>
      <c r="N9" s="56">
        <v>0</v>
      </c>
      <c r="O9" s="57">
        <v>0</v>
      </c>
      <c r="P9" s="58">
        <v>0</v>
      </c>
      <c r="Q9" s="56">
        <v>0</v>
      </c>
      <c r="R9" s="58">
        <v>3.3</v>
      </c>
      <c r="S9" s="58">
        <v>1.6</v>
      </c>
      <c r="T9" s="58"/>
    </row>
    <row r="10" spans="1:20" s="6" customFormat="1" ht="14.5">
      <c r="A10" s="27" t="s">
        <v>10</v>
      </c>
      <c r="B10" s="28">
        <v>0.03</v>
      </c>
      <c r="C10" s="33" t="s">
        <v>11</v>
      </c>
      <c r="D10" s="30"/>
      <c r="E10" s="46" t="s">
        <v>10</v>
      </c>
      <c r="F10" s="46"/>
      <c r="G10" s="29">
        <f>F10*B10/10</f>
        <v>0</v>
      </c>
      <c r="H10" s="31"/>
      <c r="I10" s="32">
        <f>B10*H10</f>
        <v>0</v>
      </c>
      <c r="K10" s="15" t="s">
        <v>22</v>
      </c>
      <c r="L10" s="50"/>
      <c r="M10" s="10" t="s">
        <v>41</v>
      </c>
      <c r="N10" s="56">
        <v>0.1</v>
      </c>
      <c r="O10" s="57">
        <v>0</v>
      </c>
      <c r="P10" s="58">
        <v>0</v>
      </c>
      <c r="Q10" s="56">
        <v>13</v>
      </c>
      <c r="R10" s="58">
        <v>8.5</v>
      </c>
      <c r="S10" s="58">
        <v>0.2</v>
      </c>
      <c r="T10" s="58"/>
    </row>
    <row r="11" spans="1:20" s="6" customFormat="1" ht="14">
      <c r="A11" s="27" t="s">
        <v>64</v>
      </c>
      <c r="B11" s="28">
        <v>2</v>
      </c>
      <c r="C11" s="29" t="s">
        <v>4</v>
      </c>
      <c r="D11" s="30"/>
      <c r="E11" s="46" t="s">
        <v>67</v>
      </c>
      <c r="F11" s="46">
        <v>51</v>
      </c>
      <c r="G11" s="29">
        <f>F11*B11/0.1</f>
        <v>1020</v>
      </c>
      <c r="H11" s="31">
        <v>1.08</v>
      </c>
      <c r="I11" s="32">
        <f>B11*H11</f>
        <v>2.16</v>
      </c>
      <c r="K11" s="16">
        <f>K8/K5</f>
        <v>0.33551249999999999</v>
      </c>
      <c r="L11" s="50"/>
      <c r="M11" s="10" t="s">
        <v>42</v>
      </c>
      <c r="N11" s="56">
        <v>1.9</v>
      </c>
      <c r="O11" s="57">
        <v>0</v>
      </c>
      <c r="P11" s="58">
        <v>0</v>
      </c>
      <c r="Q11" s="56">
        <v>0.4</v>
      </c>
      <c r="R11" s="58">
        <v>0</v>
      </c>
      <c r="S11" s="58">
        <v>0</v>
      </c>
      <c r="T11" s="58"/>
    </row>
    <row r="12" spans="1:20" s="6" customFormat="1" ht="14">
      <c r="A12" s="34" t="s">
        <v>66</v>
      </c>
      <c r="B12" s="35">
        <v>1</v>
      </c>
      <c r="C12" s="62" t="s">
        <v>57</v>
      </c>
      <c r="D12" s="37"/>
      <c r="E12" s="47"/>
      <c r="F12" s="47"/>
      <c r="G12" s="29">
        <f>F12*B12/100</f>
        <v>0</v>
      </c>
      <c r="H12" s="38"/>
      <c r="I12" s="39">
        <f>B12*H12</f>
        <v>0</v>
      </c>
      <c r="K12" s="10"/>
      <c r="L12" s="50"/>
      <c r="M12" s="7"/>
      <c r="N12" s="51"/>
      <c r="O12" s="7"/>
      <c r="P12" s="51"/>
      <c r="Q12" s="52"/>
    </row>
    <row r="13" spans="1:20" s="6" customFormat="1" ht="14.5">
      <c r="K13" s="15" t="s">
        <v>23</v>
      </c>
      <c r="L13" s="50"/>
      <c r="M13" s="49" t="s">
        <v>16</v>
      </c>
      <c r="N13" s="49" t="s">
        <v>61</v>
      </c>
      <c r="O13" s="49" t="s">
        <v>62</v>
      </c>
      <c r="P13" s="49" t="s">
        <v>12</v>
      </c>
      <c r="Q13" s="53" t="s">
        <v>54</v>
      </c>
      <c r="R13" s="53" t="s">
        <v>79</v>
      </c>
      <c r="S13" s="53" t="s">
        <v>80</v>
      </c>
      <c r="T13" s="53" t="s">
        <v>87</v>
      </c>
    </row>
    <row r="14" spans="1:20" s="6" customFormat="1" ht="14">
      <c r="C14" s="10"/>
      <c r="K14" s="17">
        <f>K11*2</f>
        <v>0.67102499999999998</v>
      </c>
      <c r="M14" s="10" t="s">
        <v>41</v>
      </c>
      <c r="N14" s="70">
        <f>(N10*($B$5/$K$5)/$N$3)</f>
        <v>2.5000000000000001E-3</v>
      </c>
      <c r="O14" s="70">
        <f>(O10*($B$6/$K$5)/$N$3)</f>
        <v>0</v>
      </c>
      <c r="P14" s="70">
        <f>(P10*($B$7/$K$5)/$N$3)</f>
        <v>0</v>
      </c>
      <c r="Q14" s="70">
        <f>(Q10*(0.053/$K$5)/$N$3)</f>
        <v>0.86124999999999985</v>
      </c>
      <c r="R14" s="70">
        <f>(R10*($B$9/$K$5)/$N$3)</f>
        <v>1.5937499999999998</v>
      </c>
      <c r="S14" s="70">
        <f>(S10*($B$11/$K$5)/$N$3)</f>
        <v>0.5</v>
      </c>
      <c r="T14" s="77">
        <f t="shared" ref="T14:T20" si="2">SUM(N14:S14)</f>
        <v>2.9574999999999996</v>
      </c>
    </row>
    <row r="15" spans="1:20" s="6" customFormat="1" ht="14">
      <c r="A15" s="40" t="s">
        <v>24</v>
      </c>
      <c r="C15" s="10"/>
      <c r="M15" s="54" t="s">
        <v>35</v>
      </c>
      <c r="N15" s="70">
        <f>(N5*($B$5/$K$5)/$N$3)</f>
        <v>2.0449999999999999</v>
      </c>
      <c r="O15" s="70">
        <f>(O5*($B$6/$K$5)/$N$3)</f>
        <v>0</v>
      </c>
      <c r="P15" s="70">
        <f>(P5*($B$7/$K$5)/$N$3)</f>
        <v>5.6193749999999998</v>
      </c>
      <c r="Q15" s="70">
        <f>(Q5*(0.053/$K$5)/$N$3)</f>
        <v>0.71550000000000002</v>
      </c>
      <c r="R15" s="70">
        <f>(R5*($B$9/$K$5)/$N$3)</f>
        <v>0.28124999999999994</v>
      </c>
      <c r="S15" s="70">
        <f>(S5*($B$11/$K$5)/$N$3)</f>
        <v>1.25</v>
      </c>
      <c r="T15" s="77">
        <f t="shared" si="2"/>
        <v>9.9111250000000002</v>
      </c>
    </row>
    <row r="16" spans="1:20" s="6" customFormat="1" ht="14">
      <c r="A16" s="116" t="s">
        <v>81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M16" s="54" t="s">
        <v>37</v>
      </c>
      <c r="N16" s="70">
        <f>(N6*($B$5/$K$5)/$N$3)</f>
        <v>1.1574999999999998</v>
      </c>
      <c r="O16" s="70">
        <f>(O6*($B$6/$K$5)/$N$3)</f>
        <v>0</v>
      </c>
      <c r="P16" s="70">
        <f>(P6*($B$7/$K$5)/$N$3)</f>
        <v>0.80999999999999994</v>
      </c>
      <c r="Q16" s="70">
        <f>(Q6*(0.053/$K$5)/$N$3)</f>
        <v>0.17887500000000001</v>
      </c>
      <c r="R16" s="70">
        <f>(R6*($B$9/$K$5)/$N$3)</f>
        <v>5.6249999999999994E-2</v>
      </c>
      <c r="S16" s="70">
        <f>(S6*($B$11/$K$5)/$N$3)</f>
        <v>0.25</v>
      </c>
      <c r="T16" s="77">
        <f t="shared" si="2"/>
        <v>2.4526249999999998</v>
      </c>
    </row>
    <row r="17" spans="1:20" s="6" customFormat="1" ht="14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M17" s="54" t="s">
        <v>38</v>
      </c>
      <c r="N17" s="70">
        <f>(N7*($B$5/$K$5)/$N$3)</f>
        <v>1.7499999999999998E-2</v>
      </c>
      <c r="O17" s="70">
        <f>(O7*($B$6/$K$5)/$N$3)</f>
        <v>5.5856249999999994</v>
      </c>
      <c r="P17" s="70">
        <f>(P7*($B$7/$K$5)/$N$3)</f>
        <v>0</v>
      </c>
      <c r="Q17" s="70">
        <f>(Q7*(0.053/$K$5)/$N$3)</f>
        <v>0</v>
      </c>
      <c r="R17" s="70">
        <f>(R7*($B$9/$K$5)/$N$3)</f>
        <v>13.81875</v>
      </c>
      <c r="S17" s="70">
        <f>(S7*($B$11/$K$5)/$N$3)</f>
        <v>26.25</v>
      </c>
      <c r="T17" s="77">
        <f t="shared" si="2"/>
        <v>45.671875</v>
      </c>
    </row>
    <row r="18" spans="1:20" s="6" customFormat="1" ht="14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M18" s="54" t="s">
        <v>39</v>
      </c>
      <c r="N18" s="70">
        <f>(N8*($B$5/$K$5)/$N$3)</f>
        <v>1.7499999999999998E-2</v>
      </c>
      <c r="O18" s="70">
        <f>(O8*($B$6/$K$5)/$N$3)</f>
        <v>5.5856249999999994</v>
      </c>
      <c r="P18" s="70">
        <f>(P8*($B$7/$K$5)/$N$3)</f>
        <v>0</v>
      </c>
      <c r="Q18" s="70">
        <f>(Q8*(0.053/$K$5)/$N$3)</f>
        <v>0</v>
      </c>
      <c r="R18" s="70">
        <f>(R8*($B$9/$K$5)/$N$3)</f>
        <v>0.39374999999999999</v>
      </c>
      <c r="S18" s="70">
        <f>(S8*($B$11/$K$5)/$N$3)</f>
        <v>26.25</v>
      </c>
      <c r="T18" s="77">
        <f t="shared" si="2"/>
        <v>32.246875000000003</v>
      </c>
    </row>
    <row r="19" spans="1:20" s="6" customFormat="1" ht="14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M19" s="54" t="s">
        <v>40</v>
      </c>
      <c r="N19" s="70">
        <f>(N9*($B$5/$K$5)/$N$3)</f>
        <v>0</v>
      </c>
      <c r="O19" s="70">
        <f>(O9*($B$6/$K$5)/$N$3)</f>
        <v>0</v>
      </c>
      <c r="P19" s="70">
        <f>(P9*($B$7/$K$5)/$N$3)</f>
        <v>0</v>
      </c>
      <c r="Q19" s="70">
        <f>(Q9*(0.053/$K$5)/$N$3)</f>
        <v>0</v>
      </c>
      <c r="R19" s="70">
        <f>(R9*($B$9/$K$5)/$N$3)</f>
        <v>0.61874999999999991</v>
      </c>
      <c r="S19" s="70">
        <f>(S9*($B$11/$K$5)/$N$3)</f>
        <v>4</v>
      </c>
      <c r="T19" s="77">
        <f t="shared" si="2"/>
        <v>4.6187500000000004</v>
      </c>
    </row>
    <row r="20" spans="1:20" s="6" customFormat="1" ht="14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M20" s="10" t="s">
        <v>42</v>
      </c>
      <c r="N20" s="70">
        <f t="shared" ref="N20" si="3">(N11*($B$5/$K$5)/$N$3)</f>
        <v>4.7499999999999994E-2</v>
      </c>
      <c r="O20" s="70">
        <f t="shared" ref="O20" si="4">(O11*($B$6/$K$5)/$N$3)</f>
        <v>0</v>
      </c>
      <c r="P20" s="70">
        <f t="shared" ref="P20" si="5">(P11*($B$7/$K$5)/$N$3)</f>
        <v>0</v>
      </c>
      <c r="Q20" s="70">
        <f t="shared" ref="Q20" si="6">(Q11*(0.053/$K$5)/$N$3)</f>
        <v>2.6499999999999999E-2</v>
      </c>
      <c r="R20" s="70">
        <f t="shared" ref="R20" si="7">(R11*($B$9/$K$5)/$N$3)</f>
        <v>0</v>
      </c>
      <c r="S20" s="70">
        <f t="shared" ref="S20" si="8">(S11*($B$11/$K$5)/$N$3)</f>
        <v>0</v>
      </c>
      <c r="T20" s="77">
        <f t="shared" si="2"/>
        <v>7.3999999999999996E-2</v>
      </c>
    </row>
    <row r="21" spans="1:20" s="6" customFormat="1" ht="14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20" s="6" customFormat="1" ht="14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20" s="6" customFormat="1" ht="14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N23" s="77">
        <f>Entrada!U14+'Prato Principal'!X14+Sobremesa!T14</f>
        <v>62.007666666666665</v>
      </c>
      <c r="Q23" s="7"/>
      <c r="S23" s="77"/>
    </row>
    <row r="24" spans="1:20" s="6" customFormat="1" ht="14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N24" s="77">
        <f>Entrada!U15+'Prato Principal'!X15+Sobremesa!T15</f>
        <v>48.228466666666669</v>
      </c>
      <c r="Q24" s="7"/>
      <c r="S24" s="77"/>
    </row>
    <row r="25" spans="1:20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N25" s="77">
        <f>Entrada!U16+'Prato Principal'!X16+Sobremesa!T16</f>
        <v>8.9315083333333334</v>
      </c>
      <c r="Q25" s="7"/>
      <c r="S25" s="78"/>
    </row>
    <row r="26" spans="1:20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N26" s="77">
        <f>Entrada!U17+'Prato Principal'!X17+Sobremesa!T17</f>
        <v>115.50270833333332</v>
      </c>
      <c r="Q26" s="7"/>
      <c r="S26" s="78"/>
    </row>
    <row r="27" spans="1:20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N27" s="77">
        <f>Entrada!U18+'Prato Principal'!X18+Sobremesa!T18</f>
        <v>40.862791666666666</v>
      </c>
      <c r="Q27" s="7"/>
      <c r="S27" s="78"/>
    </row>
    <row r="28" spans="1:20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N28" s="77">
        <f>Entrada!U19+'Prato Principal'!X19+Sobremesa!T19</f>
        <v>14.736249999999998</v>
      </c>
      <c r="Q28" s="55"/>
      <c r="S28" s="78"/>
    </row>
    <row r="29" spans="1:20">
      <c r="N29" s="77">
        <f>Entrada!U20+'Prato Principal'!X20+Sobremesa!T20</f>
        <v>2.8616666666666668</v>
      </c>
      <c r="Q29" s="55"/>
      <c r="S29" s="78"/>
    </row>
  </sheetData>
  <mergeCells count="2">
    <mergeCell ref="E2:I2"/>
    <mergeCell ref="A16:K28"/>
  </mergeCells>
  <pageMargins left="0.25" right="0.25" top="0.75" bottom="0.75" header="0.3" footer="0.3"/>
  <pageSetup paperSize="9" orientation="portrait" r:id="rId1"/>
  <headerFooter>
    <oddHeader>&amp;L&amp;G&amp;C&amp;"Calibri Light (Cabeçalhos),Negrito"&amp;5
&amp;14Escola Básica da Gandarela&amp;R&amp;G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Inf. Nutricional</vt:lpstr>
      <vt:lpstr>Entrada</vt:lpstr>
      <vt:lpstr>Prato Principal</vt:lpstr>
      <vt:lpstr>Sobremesa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Campos</dc:creator>
  <cp:lastModifiedBy>Utilizador</cp:lastModifiedBy>
  <cp:lastPrinted>2022-01-31T19:02:56Z</cp:lastPrinted>
  <dcterms:created xsi:type="dcterms:W3CDTF">2022-01-26T06:53:22Z</dcterms:created>
  <dcterms:modified xsi:type="dcterms:W3CDTF">2022-02-01T16:34:20Z</dcterms:modified>
</cp:coreProperties>
</file>