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elma.ramos\Desktop\Ano 2025_2026\Eco-Escolas\Eco-ementas\"/>
    </mc:Choice>
  </mc:AlternateContent>
  <xr:revisionPtr revIDLastSave="0" documentId="13_ncr:1_{D5F3AF7A-14BD-4E68-84D7-549422FC042C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GRB1" sheetId="2" state="hidden" r:id="rId1"/>
    <sheet name="Cenouras Glaceadas com Queijo d" sheetId="7" r:id="rId2"/>
    <sheet name="Ballotina de coelho" sheetId="8" r:id="rId3"/>
    <sheet name="Pudim de dióspiro café e alfarr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0" roundtripDataChecksum="qKERT7S1iA+QxrIwGAb3p7MmnCEq5dRxG3kXYnrSqmA="/>
    </ext>
  </extLst>
</workbook>
</file>

<file path=xl/calcChain.xml><?xml version="1.0" encoding="utf-8"?>
<calcChain xmlns="http://schemas.openxmlformats.org/spreadsheetml/2006/main">
  <c r="J40" i="9" l="1"/>
  <c r="J41" i="9"/>
  <c r="J42" i="9"/>
  <c r="J43" i="9"/>
  <c r="J44" i="9"/>
  <c r="J45" i="9"/>
  <c r="J46" i="9"/>
  <c r="J47" i="9"/>
  <c r="J32" i="8"/>
  <c r="J36" i="8"/>
  <c r="J32" i="7"/>
  <c r="K80" i="8"/>
  <c r="K80" i="7"/>
  <c r="J29" i="8"/>
  <c r="J30" i="8"/>
  <c r="J31" i="8"/>
  <c r="J33" i="8"/>
  <c r="J34" i="8"/>
  <c r="J37" i="8"/>
  <c r="H38" i="8"/>
  <c r="J38" i="8" s="1"/>
  <c r="H35" i="8"/>
  <c r="J35" i="8" s="1"/>
  <c r="K63" i="9"/>
  <c r="K80" i="9"/>
  <c r="K75" i="9"/>
  <c r="K75" i="8"/>
  <c r="K63" i="8"/>
  <c r="K75" i="7"/>
  <c r="K63" i="7"/>
  <c r="J29" i="9"/>
  <c r="J30" i="9"/>
  <c r="J31" i="9"/>
  <c r="J32" i="9"/>
  <c r="J33" i="9"/>
  <c r="J34" i="9"/>
  <c r="J35" i="9"/>
  <c r="J36" i="9"/>
  <c r="J37" i="9"/>
  <c r="J38" i="9"/>
  <c r="J28" i="9"/>
  <c r="J41" i="8"/>
  <c r="J42" i="8"/>
  <c r="J44" i="8"/>
  <c r="J45" i="8"/>
  <c r="J46" i="8"/>
  <c r="J47" i="8"/>
  <c r="J28" i="8"/>
  <c r="J28" i="7"/>
  <c r="J29" i="7"/>
  <c r="J30" i="7"/>
  <c r="J31" i="7"/>
  <c r="J33" i="7"/>
  <c r="J34" i="7"/>
  <c r="J35" i="7"/>
  <c r="J36" i="7"/>
  <c r="J37" i="7"/>
  <c r="J39" i="7"/>
  <c r="J40" i="7"/>
  <c r="J41" i="7"/>
  <c r="J42" i="7"/>
  <c r="J43" i="7"/>
  <c r="J44" i="7"/>
  <c r="J45" i="7"/>
  <c r="J46" i="7"/>
  <c r="J47" i="7"/>
  <c r="K52" i="2"/>
  <c r="P39" i="2"/>
  <c r="J37" i="2"/>
  <c r="P36" i="2"/>
  <c r="J36" i="2"/>
  <c r="J35" i="2"/>
  <c r="J34" i="2"/>
  <c r="P33" i="2"/>
  <c r="J33" i="2"/>
  <c r="J32" i="2"/>
  <c r="J31" i="2"/>
  <c r="P30" i="2"/>
  <c r="J30" i="2"/>
  <c r="J29" i="2"/>
  <c r="J28" i="2"/>
  <c r="P27" i="2"/>
  <c r="J27" i="2"/>
  <c r="J26" i="2"/>
  <c r="K50" i="2"/>
  <c r="K53" i="2"/>
  <c r="K56" i="2"/>
  <c r="K54" i="2"/>
  <c r="K71" i="9" l="1"/>
  <c r="K72" i="9" s="1"/>
  <c r="K60" i="9"/>
  <c r="K64" i="9" s="1"/>
  <c r="K71" i="8"/>
  <c r="K74" i="8" s="1"/>
  <c r="K60" i="8"/>
  <c r="K61" i="8" s="1"/>
  <c r="K74" i="9"/>
  <c r="K73" i="9"/>
  <c r="K77" i="9"/>
  <c r="K76" i="9"/>
  <c r="K77" i="8"/>
  <c r="K71" i="7"/>
  <c r="K73" i="7" s="1"/>
  <c r="K60" i="7"/>
  <c r="K61" i="7" s="1"/>
  <c r="K77" i="7"/>
  <c r="K61" i="9" l="1"/>
  <c r="K65" i="9" s="1"/>
  <c r="K64" i="8"/>
  <c r="K68" i="8" s="1"/>
  <c r="K69" i="8" s="1"/>
  <c r="K76" i="8"/>
  <c r="K64" i="7"/>
  <c r="K68" i="7" s="1"/>
  <c r="K69" i="7" s="1"/>
  <c r="K72" i="8"/>
  <c r="K76" i="7"/>
  <c r="K74" i="7"/>
  <c r="K72" i="7"/>
  <c r="K73" i="8"/>
  <c r="K68" i="9"/>
  <c r="K66" i="9" s="1"/>
  <c r="K65" i="8" l="1"/>
  <c r="K66" i="7"/>
  <c r="K65" i="7"/>
  <c r="K69" i="9"/>
  <c r="K6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29" authorId="0" shapeId="0" xr:uid="{00000000-0006-0000-0100-000003000000}">
      <text>
        <r>
          <rPr>
            <sz val="12"/>
            <color theme="1"/>
            <rFont val="Calibri"/>
            <family val="2"/>
            <scheme val="minor"/>
          </rPr>
          <t>======
ID#AAAAymOzkHs
DANIELA ANDREIA PACHECO SILVESTRE    (2023-06-07 13:48:29)
ATT: fórmula cálculo errada</t>
        </r>
      </text>
    </comment>
    <comment ref="J31" authorId="0" shapeId="0" xr:uid="{00000000-0006-0000-0100-000004000000}">
      <text>
        <r>
          <rPr>
            <sz val="12"/>
            <color theme="1"/>
            <rFont val="Calibri"/>
            <family val="2"/>
            <scheme val="minor"/>
          </rPr>
          <t>======
ID#AAAAymOzkHk
DANIELA ANDREIA PACHECO SILVESTRE    (2023-06-07 13:48:29)
ATT: fórmula de cálculo diferente</t>
        </r>
      </text>
    </comment>
    <comment ref="J33" authorId="0" shapeId="0" xr:uid="{00000000-0006-0000-0100-000001000000}">
      <text>
        <r>
          <rPr>
            <sz val="12"/>
            <color theme="1"/>
            <rFont val="Calibri"/>
            <family val="2"/>
            <scheme val="minor"/>
          </rPr>
          <t>======
ID#AAAAymOzkIE
DANIELA ANDREIA PACHECO SILVESTRE    (2023-06-07 13:48:29)
ATT: Fórmula de cálculo errado</t>
        </r>
      </text>
    </comment>
    <comment ref="J34" authorId="0" shapeId="0" xr:uid="{00000000-0006-0000-0100-000002000000}">
      <text>
        <r>
          <rPr>
            <sz val="12"/>
            <color theme="1"/>
            <rFont val="Calibri"/>
            <family val="2"/>
            <scheme val="minor"/>
          </rPr>
          <t>======
ID#AAAAymOzkII
DANIELA ANDREIA PACHECO SILVESTRE    (2023-06-07 13:48:29)
ATT: Fórmula de cálculo errado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mSEoTq606+Upi2HpUapmHFu7WiA=="/>
    </ext>
  </extL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<sst xmlns="http://schemas.openxmlformats.org/spreadsheetml/2006/main" count="300" uniqueCount="102">
  <si>
    <t>FICHA TÉCNICA COZINHA</t>
  </si>
  <si>
    <t>Sim</t>
  </si>
  <si>
    <t>Não</t>
  </si>
  <si>
    <t>Ponto de Venda/Outlet:</t>
  </si>
  <si>
    <t>Bar Piscina</t>
  </si>
  <si>
    <t>Nº doses por receita:</t>
  </si>
  <si>
    <t>&lt;&lt; Salada Caesar &gt;&gt;</t>
  </si>
  <si>
    <t>Fotografia</t>
  </si>
  <si>
    <t>Ingredientes</t>
  </si>
  <si>
    <t>Alergéneo (S/N)</t>
  </si>
  <si>
    <t>Quantidades</t>
  </si>
  <si>
    <t>Unid. Medida</t>
  </si>
  <si>
    <t>Custo unitário</t>
  </si>
  <si>
    <t>Custo Total</t>
  </si>
  <si>
    <t>kg</t>
  </si>
  <si>
    <t>-</t>
  </si>
  <si>
    <t>ALHO SECO</t>
  </si>
  <si>
    <t>QUEIJO GRANA PADANO</t>
  </si>
  <si>
    <t>ALFACE ROMANA</t>
  </si>
  <si>
    <t>PIMENTA PRETA GRAO 910GR</t>
  </si>
  <si>
    <t>FILETE ANCHOVAS 1KG</t>
  </si>
  <si>
    <t>MAIONESE CREMOSA CALVE 5 LT</t>
  </si>
  <si>
    <t>lt</t>
  </si>
  <si>
    <t>MOSTARDA TOP DOWN 206GR</t>
  </si>
  <si>
    <t>Confeção (receita):</t>
  </si>
  <si>
    <t>a preencher pelo Chef de Cozinha</t>
  </si>
  <si>
    <t>Tempo Confecção:</t>
  </si>
  <si>
    <t>Temperatura Confecção:</t>
  </si>
  <si>
    <t>rácio ótimos</t>
  </si>
  <si>
    <t>Total PC</t>
  </si>
  <si>
    <t>com</t>
  </si>
  <si>
    <t>25%-30%</t>
  </si>
  <si>
    <t>Rácio /Food Cost (%)</t>
  </si>
  <si>
    <t>beb</t>
  </si>
  <si>
    <t>15%-20%</t>
  </si>
  <si>
    <t>Mark up:</t>
  </si>
  <si>
    <t>Total PV</t>
  </si>
  <si>
    <t>Margem contribuição</t>
  </si>
  <si>
    <t>IVA</t>
  </si>
  <si>
    <t>Daniela Silvestre</t>
  </si>
  <si>
    <t>PVP</t>
  </si>
  <si>
    <t>Elaborado por</t>
  </si>
  <si>
    <t>Data:_____/_____/_______</t>
  </si>
  <si>
    <r>
      <rPr>
        <b/>
        <sz val="9"/>
        <color theme="1"/>
        <rFont val="Arial"/>
        <family val="2"/>
      </rPr>
      <t>Alimentos Alergéneos</t>
    </r>
    <r>
      <rPr>
        <sz val="9"/>
        <color theme="1"/>
        <rFont val="Arial"/>
        <family val="2"/>
      </rPr>
      <t>:   Cereais que contêm glúten; Soja e produtos à base de soja; Leite e produtos à base de leite (incluindo lactose);  Frutos secos de casca rija; Amendoim e produtos à base de amendoim, Aipo e produtos à base de aipo, Sementes de Sésamo e produtos à base de sementes de sésamo; Tremoço e produtos à base de tremoço; Crustáceos e produtos à base de Crustáceos; Muluscos e produtos à base de muluscos; Peixe e produtos à base de peixe; Ovos e produtos à base de ovos; Dióxido de Enxofre e Sulfitos em concentrações superiores a 10 mg/kg ou 10 mg/l expressos em SO2</t>
    </r>
  </si>
  <si>
    <t>Finalidade:</t>
  </si>
  <si>
    <t>Eco-ementas</t>
  </si>
  <si>
    <t>Tipo de receita:</t>
  </si>
  <si>
    <t>Entrada</t>
  </si>
  <si>
    <t>Componente Alergénio</t>
  </si>
  <si>
    <t>Cenouras baby</t>
  </si>
  <si>
    <t>KG</t>
  </si>
  <si>
    <t>Mel de flores</t>
  </si>
  <si>
    <t>Manteiga s/sal s/ lactose</t>
  </si>
  <si>
    <t>Cominhos</t>
  </si>
  <si>
    <t>Natas s/ lactose Mimosa</t>
  </si>
  <si>
    <t>L</t>
  </si>
  <si>
    <t>Sal Grosso</t>
  </si>
  <si>
    <t>Pimenta Preta moída</t>
  </si>
  <si>
    <t>Cenoura</t>
  </si>
  <si>
    <t>Valores Ideais</t>
  </si>
  <si>
    <t>PC unitário</t>
  </si>
  <si>
    <t>IVA (€)</t>
  </si>
  <si>
    <t>IVA(%)</t>
  </si>
  <si>
    <t>PVP unitário</t>
  </si>
  <si>
    <t>Valores Reais</t>
  </si>
  <si>
    <t>IVA(€)</t>
  </si>
  <si>
    <t>Lalo, Rodrigo e Joana</t>
  </si>
  <si>
    <t>Prato Principal</t>
  </si>
  <si>
    <t>Ballotina de coelho</t>
  </si>
  <si>
    <t xml:space="preserve">Coelho </t>
  </si>
  <si>
    <t>Couve kale</t>
  </si>
  <si>
    <t>Cebola</t>
  </si>
  <si>
    <t>Ovo</t>
  </si>
  <si>
    <t>UNI</t>
  </si>
  <si>
    <t>Vinho tinto</t>
  </si>
  <si>
    <t>Fígado de coelho</t>
  </si>
  <si>
    <t>Tomilho</t>
  </si>
  <si>
    <t>Pimenta preta moída</t>
  </si>
  <si>
    <t>Sobremesa</t>
  </si>
  <si>
    <t>Dióspiro</t>
  </si>
  <si>
    <t>Manteiga s/ lactose</t>
  </si>
  <si>
    <t>Açúcar</t>
  </si>
  <si>
    <t>Alfarroba em pó</t>
  </si>
  <si>
    <t>Leite s/ lactose</t>
  </si>
  <si>
    <t>KL</t>
  </si>
  <si>
    <t>Café em grão</t>
  </si>
  <si>
    <t>Ovos</t>
  </si>
  <si>
    <t xml:space="preserve">UNI </t>
  </si>
  <si>
    <t>Amido de milho</t>
  </si>
  <si>
    <t>Cenouras glaceadas com mel e Queijo de cabra cremoso</t>
  </si>
  <si>
    <t>Pudim de dióspiro, café e alfarroba</t>
  </si>
  <si>
    <t>Micro ervas</t>
  </si>
  <si>
    <r>
      <t xml:space="preserve">Alergénios presentes: </t>
    </r>
    <r>
      <rPr>
        <sz val="9"/>
        <rFont val="Calibri"/>
        <family val="2"/>
      </rPr>
      <t>Leite. Receita apta para intolerântes à lactose e ao glúten.</t>
    </r>
  </si>
  <si>
    <r>
      <t xml:space="preserve">Alergénios presentes: </t>
    </r>
    <r>
      <rPr>
        <sz val="11"/>
        <color theme="1"/>
        <rFont val="Times New Roman"/>
        <family val="1"/>
      </rPr>
      <t>Leite, ovo, sulfitos. Receita apta para intolerântes à lactose e ao glúten.</t>
    </r>
  </si>
  <si>
    <t>Mel da serra do algarve</t>
  </si>
  <si>
    <t>Farinha de aveia s/ glúten</t>
  </si>
  <si>
    <t>Farinha de trigo s/ glúten</t>
  </si>
  <si>
    <r>
      <t xml:space="preserve">Alergénios presentes: </t>
    </r>
    <r>
      <rPr>
        <sz val="11"/>
        <color theme="1"/>
        <rFont val="Times New Roman"/>
        <family val="1"/>
      </rPr>
      <t>Leite, ovo. Receita apta para intolerântes à lactose e ao glúten.</t>
    </r>
  </si>
  <si>
    <t>Queijo cabra s/ lactose</t>
  </si>
  <si>
    <t>1 - Grelhar as cenouras baby.
2 - Numa frigideira, colocar a manteiga, o mel, e as cenouras baby e deixar glacear.
3 - Para o puré, cozer as cenoura.
4 - Depois de cozidas, triturar as cenouras com sal, cominhos e pimenta preta, envolver com as natas e a manteiga, até ficar com uma consistência aveludada;
5 - Envolver o queijo de cabra e dispôr sobre as cenouras, decorar com micro ervas.</t>
  </si>
  <si>
    <t>1 - Descascar um dióspiro e triturar, envolver no mel do algarve, até ficar aveludado, depois levar ao abatedor ou congelador para firmar.
2 - Descascar um dióspiro, triturar a polpa até ficar cremosa e levar ao forno em banho maria em formas, levar ao abatedor para firmar;
3 - Misturar farinha de trigo, manteiga, açúcar e claras de ovo, colocar nas formas para tuilles e levar ao forno a 140ºC até dourar.
4 - Infusionar leite e grão de café, enquanto isso, envolver gemas e açúcar;                                                                                                                                                                  5- Adicionar uma parte do leite com café ao amido de milho e o restante, misturar lentamente com o preparado de gemas e açúcar;
6 - Juntar tudo num tacho até engrossar (+- até atingir os 80ºC) e reservar no sifão;                                                                                                                                          7 - Juntar farinha de aveia, alfarroba em pó, manteiga e açúcar, envolver manualmente até atingir uma consistência semelhante a areia, levar ao forno a 180ºC até secar;                                                                                                                                                                                                                                                                      8- Empratar.</t>
  </si>
  <si>
    <t>1 - Desossar a parte da costela do coelho e esticar.
2 - Triturar o restante coelho, com o tomilho, natas e a clara do ovo até formar uma mousse;
3 - Dispôr a couve por cima do coelho, e por fim a mouse, enrolando tudo em forma de cilindro. Cozer a vapor a 100ºC até atingir 70ºC internamente.
4 - Reduzir o vinho tinto em lume brando;
5 - Fazer um caldo com as aparas do coelho e a cebola. Deixar reduzir com um pouco de água.
6 - Juntar o caldo reduzido à redução de vinho e emulsionar com o fígado já previamente cozinhado.
7 - Grelhar a couve kale;                                                                                                                                                                                                                                 8- Empratar.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</si>
</sst>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)\ &quot;€&quot;_ ;_ * \(#,##0.00\)\ &quot;€&quot;_ ;_ * &quot;-&quot;??_)\ &quot;€&quot;_ ;_ @_ "/>
    <numFmt numFmtId="165" formatCode="#,##0.000"/>
    <numFmt numFmtId="166" formatCode="_([$€-2]\ * #,##0.00_);_([$€-2]\ * \(#,##0.00\);_([$€-2]\ * &quot;-&quot;??_);_(@_)"/>
    <numFmt numFmtId="167" formatCode="0.000"/>
    <numFmt numFmtId="168" formatCode="#,##0.00\ &quot;€&quot;"/>
    <numFmt numFmtId="169" formatCode="0.0"/>
  </numFmts>
  <fonts count="26" x14ac:knownFonts="1">
    <font>
      <sz val="12"/>
      <color theme="1"/>
      <name val="Calibri"/>
      <scheme val="minor"/>
    </font>
    <font>
      <b/>
      <sz val="14"/>
      <color theme="1"/>
      <name val="Arial"/>
      <family val="2"/>
    </font>
    <font>
      <sz val="12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99CCFF"/>
      <name val="Arial"/>
      <family val="2"/>
    </font>
    <font>
      <b/>
      <sz val="11"/>
      <color rgb="FF99CCFF"/>
      <name val="Times New Roman"/>
      <family val="1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sz val="9"/>
      <color theme="1"/>
      <name val="Arial"/>
      <family val="2"/>
    </font>
    <font>
      <b/>
      <sz val="11"/>
      <color theme="1"/>
      <name val="Times New Roman"/>
      <family val="1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Calibri"/>
      <family val="2"/>
    </font>
    <font>
      <u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12"/>
      <color theme="1"/>
      <name val="Arial"/>
      <family val="2"/>
    </font>
    <font>
      <sz val="9"/>
      <name val="Calibri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3366FF"/>
        <bgColor rgb="FF3366FF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0" fontId="8" fillId="4" borderId="12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vertical="center"/>
    </xf>
    <xf numFmtId="0" fontId="10" fillId="5" borderId="14" xfId="0" applyFont="1" applyFill="1" applyBorder="1"/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6" fontId="6" fillId="3" borderId="21" xfId="0" applyNumberFormat="1" applyFont="1" applyFill="1" applyBorder="1"/>
    <xf numFmtId="9" fontId="6" fillId="3" borderId="23" xfId="0" applyNumberFormat="1" applyFont="1" applyFill="1" applyBorder="1"/>
    <xf numFmtId="0" fontId="6" fillId="3" borderId="23" xfId="0" applyFont="1" applyFill="1" applyBorder="1"/>
    <xf numFmtId="166" fontId="6" fillId="3" borderId="23" xfId="0" applyNumberFormat="1" applyFont="1" applyFill="1" applyBorder="1"/>
    <xf numFmtId="166" fontId="6" fillId="3" borderId="27" xfId="0" applyNumberFormat="1" applyFont="1" applyFill="1" applyBorder="1"/>
    <xf numFmtId="0" fontId="5" fillId="0" borderId="6" xfId="0" applyFont="1" applyBorder="1" applyAlignment="1">
      <alignment vertical="center"/>
    </xf>
    <xf numFmtId="0" fontId="10" fillId="0" borderId="6" xfId="0" applyFont="1" applyBorder="1"/>
    <xf numFmtId="0" fontId="5" fillId="3" borderId="29" xfId="0" applyFont="1" applyFill="1" applyBorder="1"/>
    <xf numFmtId="0" fontId="5" fillId="0" borderId="4" xfId="0" applyFont="1" applyBorder="1" applyAlignment="1">
      <alignment vertical="center"/>
    </xf>
    <xf numFmtId="0" fontId="3" fillId="3" borderId="29" xfId="0" applyFont="1" applyFill="1" applyBorder="1"/>
    <xf numFmtId="0" fontId="4" fillId="3" borderId="29" xfId="0" applyFont="1" applyFill="1" applyBorder="1"/>
    <xf numFmtId="0" fontId="6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right"/>
    </xf>
    <xf numFmtId="0" fontId="5" fillId="3" borderId="29" xfId="0" applyFont="1" applyFill="1" applyBorder="1" applyAlignment="1">
      <alignment horizontal="right"/>
    </xf>
    <xf numFmtId="0" fontId="6" fillId="3" borderId="29" xfId="0" applyFont="1" applyFill="1" applyBorder="1" applyAlignment="1">
      <alignment horizontal="right"/>
    </xf>
    <xf numFmtId="2" fontId="3" fillId="3" borderId="29" xfId="0" applyNumberFormat="1" applyFont="1" applyFill="1" applyBorder="1"/>
    <xf numFmtId="166" fontId="3" fillId="3" borderId="29" xfId="0" applyNumberFormat="1" applyFont="1" applyFill="1" applyBorder="1"/>
    <xf numFmtId="0" fontId="3" fillId="3" borderId="34" xfId="0" applyFont="1" applyFill="1" applyBorder="1"/>
    <xf numFmtId="9" fontId="3" fillId="3" borderId="29" xfId="0" applyNumberFormat="1" applyFont="1" applyFill="1" applyBorder="1"/>
    <xf numFmtId="14" fontId="3" fillId="3" borderId="29" xfId="0" applyNumberFormat="1" applyFont="1" applyFill="1" applyBorder="1"/>
    <xf numFmtId="0" fontId="3" fillId="3" borderId="29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/>
    </xf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166" fontId="3" fillId="3" borderId="0" xfId="0" applyNumberFormat="1" applyFont="1" applyFill="1"/>
    <xf numFmtId="0" fontId="3" fillId="3" borderId="0" xfId="0" applyFont="1" applyFill="1" applyAlignment="1">
      <alignment horizontal="center"/>
    </xf>
    <xf numFmtId="166" fontId="6" fillId="3" borderId="0" xfId="0" applyNumberFormat="1" applyFont="1" applyFill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29" xfId="0" applyBorder="1"/>
    <xf numFmtId="0" fontId="19" fillId="3" borderId="29" xfId="0" applyFont="1" applyFill="1" applyBorder="1" applyAlignment="1">
      <alignment vertical="center" wrapText="1"/>
    </xf>
    <xf numFmtId="0" fontId="13" fillId="0" borderId="30" xfId="0" applyFont="1" applyBorder="1" applyAlignment="1">
      <alignment horizontal="center" vertical="center" shrinkToFit="1"/>
    </xf>
    <xf numFmtId="0" fontId="20" fillId="8" borderId="29" xfId="0" applyFont="1" applyFill="1" applyBorder="1"/>
    <xf numFmtId="0" fontId="5" fillId="3" borderId="29" xfId="0" applyFont="1" applyFill="1" applyBorder="1" applyAlignment="1">
      <alignment horizontal="left" vertical="center"/>
    </xf>
    <xf numFmtId="166" fontId="6" fillId="3" borderId="29" xfId="0" applyNumberFormat="1" applyFont="1" applyFill="1" applyBorder="1"/>
    <xf numFmtId="166" fontId="6" fillId="3" borderId="53" xfId="0" applyNumberFormat="1" applyFont="1" applyFill="1" applyBorder="1"/>
    <xf numFmtId="166" fontId="6" fillId="3" borderId="55" xfId="0" applyNumberFormat="1" applyFont="1" applyFill="1" applyBorder="1"/>
    <xf numFmtId="9" fontId="6" fillId="7" borderId="55" xfId="0" applyNumberFormat="1" applyFont="1" applyFill="1" applyBorder="1"/>
    <xf numFmtId="169" fontId="6" fillId="3" borderId="55" xfId="0" applyNumberFormat="1" applyFont="1" applyFill="1" applyBorder="1"/>
    <xf numFmtId="9" fontId="6" fillId="3" borderId="55" xfId="0" applyNumberFormat="1" applyFont="1" applyFill="1" applyBorder="1"/>
    <xf numFmtId="166" fontId="6" fillId="3" borderId="58" xfId="0" applyNumberFormat="1" applyFont="1" applyFill="1" applyBorder="1"/>
    <xf numFmtId="166" fontId="6" fillId="7" borderId="55" xfId="0" applyNumberFormat="1" applyFont="1" applyFill="1" applyBorder="1"/>
    <xf numFmtId="166" fontId="6" fillId="7" borderId="58" xfId="0" applyNumberFormat="1" applyFont="1" applyFill="1" applyBorder="1"/>
    <xf numFmtId="0" fontId="9" fillId="0" borderId="6" xfId="0" applyFont="1" applyBorder="1" applyAlignment="1">
      <alignment horizontal="left" vertical="top"/>
    </xf>
    <xf numFmtId="167" fontId="9" fillId="0" borderId="6" xfId="0" applyNumberFormat="1" applyFont="1" applyBorder="1" applyAlignment="1">
      <alignment horizontal="left"/>
    </xf>
    <xf numFmtId="0" fontId="9" fillId="0" borderId="8" xfId="0" applyFont="1" applyBorder="1" applyAlignment="1">
      <alignment horizontal="left" vertical="top"/>
    </xf>
    <xf numFmtId="0" fontId="2" fillId="0" borderId="8" xfId="0" applyFont="1" applyBorder="1"/>
    <xf numFmtId="0" fontId="0" fillId="0" borderId="14" xfId="0" applyBorder="1"/>
    <xf numFmtId="0" fontId="5" fillId="0" borderId="1" xfId="0" applyFont="1" applyBorder="1" applyAlignment="1">
      <alignment vertical="center"/>
    </xf>
    <xf numFmtId="167" fontId="9" fillId="0" borderId="8" xfId="0" applyNumberFormat="1" applyFont="1" applyBorder="1" applyAlignment="1">
      <alignment horizontal="left"/>
    </xf>
    <xf numFmtId="166" fontId="10" fillId="5" borderId="6" xfId="0" applyNumberFormat="1" applyFont="1" applyFill="1" applyBorder="1" applyAlignment="1">
      <alignment horizontal="center"/>
    </xf>
    <xf numFmtId="0" fontId="2" fillId="0" borderId="8" xfId="0" applyFont="1" applyBorder="1"/>
    <xf numFmtId="49" fontId="11" fillId="0" borderId="7" xfId="0" applyNumberFormat="1" applyFont="1" applyBorder="1" applyAlignment="1">
      <alignment horizontal="left"/>
    </xf>
    <xf numFmtId="165" fontId="9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167" fontId="10" fillId="5" borderId="6" xfId="0" applyNumberFormat="1" applyFont="1" applyFill="1" applyBorder="1" applyAlignment="1">
      <alignment horizontal="center"/>
    </xf>
    <xf numFmtId="164" fontId="10" fillId="5" borderId="6" xfId="0" applyNumberFormat="1" applyFont="1" applyFill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top"/>
    </xf>
    <xf numFmtId="167" fontId="9" fillId="5" borderId="6" xfId="0" applyNumberFormat="1" applyFont="1" applyFill="1" applyBorder="1" applyAlignment="1">
      <alignment horizontal="left"/>
    </xf>
    <xf numFmtId="167" fontId="9" fillId="5" borderId="6" xfId="0" applyNumberFormat="1" applyFont="1" applyFill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shrinkToFit="1"/>
    </xf>
    <xf numFmtId="0" fontId="2" fillId="0" borderId="16" xfId="0" applyFont="1" applyBorder="1"/>
    <xf numFmtId="0" fontId="2" fillId="0" borderId="11" xfId="0" applyFont="1" applyBorder="1"/>
    <xf numFmtId="0" fontId="5" fillId="3" borderId="22" xfId="0" applyFont="1" applyFill="1" applyBorder="1" applyAlignment="1">
      <alignment horizontal="left"/>
    </xf>
    <xf numFmtId="0" fontId="2" fillId="0" borderId="7" xfId="0" applyFont="1" applyBorder="1"/>
    <xf numFmtId="0" fontId="12" fillId="6" borderId="1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4" xfId="0" applyFont="1" applyBorder="1"/>
    <xf numFmtId="0" fontId="2" fillId="0" borderId="33" xfId="0" applyFont="1" applyBorder="1"/>
    <xf numFmtId="0" fontId="3" fillId="0" borderId="1" xfId="0" applyFont="1" applyBorder="1" applyAlignment="1">
      <alignment horizontal="left" vertical="top" wrapText="1"/>
    </xf>
    <xf numFmtId="0" fontId="2" fillId="0" borderId="3" xfId="0" applyFont="1" applyBorder="1"/>
    <xf numFmtId="0" fontId="0" fillId="0" borderId="0" xfId="0"/>
    <xf numFmtId="0" fontId="2" fillId="0" borderId="5" xfId="0" applyFont="1" applyBorder="1"/>
    <xf numFmtId="0" fontId="6" fillId="3" borderId="15" xfId="0" applyFont="1" applyFill="1" applyBorder="1" applyAlignment="1">
      <alignment horizontal="center"/>
    </xf>
    <xf numFmtId="0" fontId="2" fillId="0" borderId="17" xfId="0" applyFont="1" applyBorder="1"/>
    <xf numFmtId="0" fontId="2" fillId="0" borderId="13" xfId="0" applyFont="1" applyBorder="1"/>
    <xf numFmtId="0" fontId="6" fillId="3" borderId="6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left"/>
    </xf>
    <xf numFmtId="0" fontId="2" fillId="0" borderId="19" xfId="0" applyFont="1" applyBorder="1"/>
    <xf numFmtId="0" fontId="2" fillId="0" borderId="20" xfId="0" applyFont="1" applyBorder="1"/>
    <xf numFmtId="0" fontId="3" fillId="3" borderId="29" xfId="0" applyFont="1" applyFill="1" applyBorder="1" applyAlignment="1">
      <alignment horizontal="center"/>
    </xf>
    <xf numFmtId="0" fontId="2" fillId="0" borderId="29" xfId="0" applyFont="1" applyBorder="1"/>
    <xf numFmtId="0" fontId="5" fillId="3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3" fillId="3" borderId="2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6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1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9" fillId="0" borderId="4" xfId="0" applyFont="1" applyBorder="1" applyAlignment="1">
      <alignment horizontal="left" vertical="top"/>
    </xf>
    <xf numFmtId="0" fontId="5" fillId="0" borderId="41" xfId="0" applyFont="1" applyBorder="1" applyAlignment="1">
      <alignment horizontal="center"/>
    </xf>
    <xf numFmtId="0" fontId="2" fillId="0" borderId="41" xfId="0" applyFont="1" applyBorder="1"/>
    <xf numFmtId="168" fontId="5" fillId="0" borderId="41" xfId="0" applyNumberFormat="1" applyFont="1" applyBorder="1" applyAlignment="1">
      <alignment horizontal="center"/>
    </xf>
    <xf numFmtId="168" fontId="2" fillId="0" borderId="41" xfId="0" applyNumberFormat="1" applyFont="1" applyBorder="1"/>
    <xf numFmtId="166" fontId="5" fillId="0" borderId="41" xfId="0" applyNumberFormat="1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167" fontId="9" fillId="0" borderId="41" xfId="0" applyNumberFormat="1" applyFont="1" applyBorder="1" applyAlignment="1">
      <alignment horizontal="center" vertical="top"/>
    </xf>
    <xf numFmtId="167" fontId="9" fillId="0" borderId="4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horizontal="center" vertical="center" wrapText="1"/>
    </xf>
    <xf numFmtId="0" fontId="2" fillId="0" borderId="31" xfId="0" applyFont="1" applyBorder="1"/>
    <xf numFmtId="0" fontId="2" fillId="0" borderId="32" xfId="0" applyFont="1" applyBorder="1"/>
    <xf numFmtId="0" fontId="13" fillId="0" borderId="42" xfId="0" applyFont="1" applyBorder="1" applyAlignment="1">
      <alignment horizontal="center" vertical="center" shrinkToFit="1"/>
    </xf>
    <xf numFmtId="0" fontId="2" fillId="0" borderId="44" xfId="0" applyFont="1" applyBorder="1"/>
    <xf numFmtId="0" fontId="13" fillId="0" borderId="40" xfId="0" applyFont="1" applyBorder="1" applyAlignment="1">
      <alignment horizontal="center" vertical="center" shrinkToFit="1"/>
    </xf>
    <xf numFmtId="0" fontId="2" fillId="0" borderId="40" xfId="0" applyFont="1" applyBorder="1"/>
    <xf numFmtId="0" fontId="16" fillId="0" borderId="43" xfId="0" applyFont="1" applyBorder="1" applyAlignment="1">
      <alignment horizontal="center"/>
    </xf>
    <xf numFmtId="0" fontId="13" fillId="0" borderId="46" xfId="0" applyFont="1" applyBorder="1" applyAlignment="1">
      <alignment horizontal="center" vertical="center" shrinkToFit="1"/>
    </xf>
    <xf numFmtId="0" fontId="2" fillId="0" borderId="48" xfId="0" applyFont="1" applyBorder="1"/>
    <xf numFmtId="0" fontId="2" fillId="0" borderId="47" xfId="0" applyFont="1" applyBorder="1"/>
    <xf numFmtId="165" fontId="9" fillId="0" borderId="14" xfId="0" applyNumberFormat="1" applyFont="1" applyBorder="1" applyAlignment="1">
      <alignment horizontal="center" vertical="top"/>
    </xf>
    <xf numFmtId="0" fontId="5" fillId="0" borderId="14" xfId="0" applyFont="1" applyBorder="1" applyAlignment="1">
      <alignment horizontal="center"/>
    </xf>
    <xf numFmtId="0" fontId="2" fillId="0" borderId="14" xfId="0" applyFont="1" applyBorder="1"/>
    <xf numFmtId="164" fontId="10" fillId="0" borderId="14" xfId="0" applyNumberFormat="1" applyFont="1" applyBorder="1" applyAlignment="1">
      <alignment horizontal="center"/>
    </xf>
    <xf numFmtId="166" fontId="5" fillId="0" borderId="41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168" fontId="5" fillId="0" borderId="6" xfId="0" applyNumberFormat="1" applyFont="1" applyBorder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7" fontId="9" fillId="0" borderId="6" xfId="0" applyNumberFormat="1" applyFont="1" applyBorder="1" applyAlignment="1">
      <alignment horizontal="left"/>
    </xf>
    <xf numFmtId="165" fontId="9" fillId="0" borderId="8" xfId="0" applyNumberFormat="1" applyFont="1" applyBorder="1" applyAlignment="1">
      <alignment horizontal="center" vertical="top"/>
    </xf>
    <xf numFmtId="0" fontId="5" fillId="3" borderId="54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52" xfId="0" applyFont="1" applyFill="1" applyBorder="1" applyAlignment="1">
      <alignment horizontal="left" vertical="center"/>
    </xf>
    <xf numFmtId="0" fontId="10" fillId="0" borderId="15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166" fontId="5" fillId="0" borderId="14" xfId="0" applyNumberFormat="1" applyFont="1" applyBorder="1" applyAlignment="1">
      <alignment horizontal="center"/>
    </xf>
    <xf numFmtId="0" fontId="20" fillId="8" borderId="63" xfId="0" applyFont="1" applyFill="1" applyBorder="1" applyAlignment="1">
      <alignment horizontal="left"/>
    </xf>
    <xf numFmtId="0" fontId="20" fillId="8" borderId="64" xfId="0" applyFont="1" applyFill="1" applyBorder="1" applyAlignment="1">
      <alignment horizontal="left"/>
    </xf>
    <xf numFmtId="0" fontId="20" fillId="8" borderId="65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center"/>
    </xf>
    <xf numFmtId="0" fontId="13" fillId="0" borderId="35" xfId="0" applyFont="1" applyBorder="1" applyAlignment="1">
      <alignment horizontal="center" vertical="center" shrinkToFit="1"/>
    </xf>
    <xf numFmtId="0" fontId="2" fillId="0" borderId="37" xfId="0" applyFont="1" applyBorder="1"/>
    <xf numFmtId="0" fontId="2" fillId="0" borderId="36" xfId="0" applyFont="1" applyBorder="1"/>
    <xf numFmtId="0" fontId="15" fillId="0" borderId="35" xfId="0" applyFont="1" applyBorder="1" applyAlignment="1">
      <alignment horizontal="left" vertical="top" wrapText="1"/>
    </xf>
    <xf numFmtId="0" fontId="20" fillId="0" borderId="37" xfId="0" applyFont="1" applyBorder="1"/>
    <xf numFmtId="0" fontId="20" fillId="0" borderId="36" xfId="0" applyFont="1" applyBorder="1"/>
    <xf numFmtId="0" fontId="20" fillId="0" borderId="9" xfId="0" applyFont="1" applyBorder="1"/>
    <xf numFmtId="0" fontId="21" fillId="0" borderId="29" xfId="0" applyFont="1" applyBorder="1"/>
    <xf numFmtId="0" fontId="20" fillId="0" borderId="38" xfId="0" applyFont="1" applyBorder="1"/>
    <xf numFmtId="0" fontId="20" fillId="0" borderId="29" xfId="0" applyFont="1" applyBorder="1"/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left" vertical="center"/>
    </xf>
    <xf numFmtId="0" fontId="5" fillId="3" borderId="60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left" vertical="center"/>
    </xf>
    <xf numFmtId="0" fontId="5" fillId="3" borderId="57" xfId="0" applyFont="1" applyFill="1" applyBorder="1" applyAlignment="1">
      <alignment horizontal="left" vertical="center"/>
    </xf>
    <xf numFmtId="164" fontId="10" fillId="0" borderId="6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168" fontId="10" fillId="0" borderId="14" xfId="0" applyNumberFormat="1" applyFont="1" applyBorder="1" applyAlignment="1">
      <alignment horizontal="center"/>
    </xf>
    <xf numFmtId="168" fontId="2" fillId="0" borderId="14" xfId="0" applyNumberFormat="1" applyFont="1" applyBorder="1"/>
    <xf numFmtId="0" fontId="2" fillId="0" borderId="41" xfId="0" applyFont="1" applyBorder="1" applyAlignment="1">
      <alignment wrapText="1"/>
    </xf>
    <xf numFmtId="14" fontId="17" fillId="3" borderId="0" xfId="0" applyNumberFormat="1" applyFont="1" applyFill="1" applyAlignment="1">
      <alignment horizontal="left" vertical="center"/>
    </xf>
    <xf numFmtId="168" fontId="5" fillId="0" borderId="14" xfId="0" applyNumberFormat="1" applyFont="1" applyBorder="1" applyAlignment="1">
      <alignment horizontal="center"/>
    </xf>
    <xf numFmtId="166" fontId="5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49" fontId="11" fillId="0" borderId="34" xfId="0" applyNumberFormat="1" applyFont="1" applyBorder="1" applyAlignment="1">
      <alignment horizontal="left"/>
    </xf>
    <xf numFmtId="165" fontId="9" fillId="0" borderId="41" xfId="0" applyNumberFormat="1" applyFont="1" applyBorder="1" applyAlignment="1">
      <alignment horizontal="center" vertical="top"/>
    </xf>
    <xf numFmtId="165" fontId="9" fillId="0" borderId="4" xfId="0" applyNumberFormat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165" fontId="9" fillId="0" borderId="61" xfId="0" applyNumberFormat="1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center" vertical="top"/>
    </xf>
    <xf numFmtId="0" fontId="5" fillId="0" borderId="61" xfId="0" applyFont="1" applyBorder="1" applyAlignment="1">
      <alignment horizontal="center"/>
    </xf>
    <xf numFmtId="0" fontId="2" fillId="0" borderId="61" xfId="0" applyFont="1" applyBorder="1"/>
    <xf numFmtId="168" fontId="5" fillId="0" borderId="61" xfId="0" applyNumberFormat="1" applyFont="1" applyBorder="1" applyAlignment="1">
      <alignment horizontal="center"/>
    </xf>
    <xf numFmtId="168" fontId="2" fillId="0" borderId="61" xfId="0" applyNumberFormat="1" applyFont="1" applyBorder="1"/>
    <xf numFmtId="166" fontId="5" fillId="0" borderId="62" xfId="0" applyNumberFormat="1" applyFont="1" applyBorder="1" applyAlignment="1">
      <alignment horizontal="center" wrapText="1"/>
    </xf>
    <xf numFmtId="0" fontId="2" fillId="0" borderId="62" xfId="0" applyFont="1" applyBorder="1" applyAlignment="1">
      <alignment wrapText="1"/>
    </xf>
    <xf numFmtId="0" fontId="13" fillId="0" borderId="63" xfId="0" applyFont="1" applyBorder="1" applyAlignment="1">
      <alignment horizontal="left" vertical="center" shrinkToFit="1"/>
    </xf>
    <xf numFmtId="0" fontId="13" fillId="0" borderId="64" xfId="0" applyFont="1" applyBorder="1" applyAlignment="1">
      <alignment horizontal="left" vertical="center" shrinkToFit="1"/>
    </xf>
    <xf numFmtId="0" fontId="13" fillId="0" borderId="65" xfId="0" applyFont="1" applyBorder="1" applyAlignment="1">
      <alignment horizontal="left" vertical="center" shrinkToFit="1"/>
    </xf>
    <xf numFmtId="0" fontId="2" fillId="0" borderId="6" xfId="0" applyFont="1" applyBorder="1"/>
    <xf numFmtId="3" fontId="9" fillId="0" borderId="14" xfId="0" applyNumberFormat="1" applyFont="1" applyBorder="1" applyAlignment="1">
      <alignment horizontal="center" vertical="top"/>
    </xf>
    <xf numFmtId="3" fontId="9" fillId="0" borderId="6" xfId="0" applyNumberFormat="1" applyFont="1" applyBorder="1" applyAlignment="1">
      <alignment horizontal="center" vertical="top"/>
    </xf>
    <xf numFmtId="3" fontId="9" fillId="0" borderId="8" xfId="0" applyNumberFormat="1" applyFont="1" applyBorder="1" applyAlignment="1">
      <alignment horizontal="center" vertical="top"/>
    </xf>
    <xf numFmtId="168" fontId="22" fillId="0" borderId="14" xfId="0" applyNumberFormat="1" applyFont="1" applyBorder="1" applyAlignment="1">
      <alignment horizontal="center"/>
    </xf>
    <xf numFmtId="168" fontId="22" fillId="0" borderId="14" xfId="0" applyNumberFormat="1" applyFont="1" applyBorder="1"/>
    <xf numFmtId="165" fontId="9" fillId="0" borderId="6" xfId="0" applyNumberFormat="1" applyFont="1" applyBorder="1" applyAlignment="1">
      <alignment horizontal="center" vertical="top" wrapText="1"/>
    </xf>
    <xf numFmtId="0" fontId="16" fillId="0" borderId="44" xfId="0" applyFont="1" applyBorder="1" applyAlignment="1">
      <alignment horizontal="center"/>
    </xf>
    <xf numFmtId="165" fontId="9" fillId="0" borderId="45" xfId="0" applyNumberFormat="1" applyFont="1" applyBorder="1" applyAlignment="1">
      <alignment horizontal="center" vertical="top"/>
    </xf>
    <xf numFmtId="165" fontId="9" fillId="0" borderId="13" xfId="0" applyNumberFormat="1" applyFont="1" applyBorder="1" applyAlignment="1">
      <alignment horizontal="center" vertical="top"/>
    </xf>
    <xf numFmtId="166" fontId="5" fillId="0" borderId="8" xfId="0" applyNumberFormat="1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left"/>
    </xf>
    <xf numFmtId="167" fontId="9" fillId="0" borderId="8" xfId="0" applyNumberFormat="1" applyFont="1" applyBorder="1" applyAlignment="1">
      <alignment horizontal="left"/>
    </xf>
  </cellXfs>
  <cellStyles count="2">
    <cellStyle name="Hyperlink" xfId="1" xr:uid="{00000000-000B-0000-0000-000008000000}"/>
    <cellStyle name="Normal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660303"/>
      <color rgb="FFFCD730"/>
      <color rgb="FFD92B2B"/>
      <color rgb="FF359487"/>
      <color rgb="FFA9D08E"/>
      <color rgb="FFD95F5F"/>
      <color rgb="FF8F6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eetMetadata" Target="metadata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123825</xdr:rowOff>
    </xdr:from>
    <xdr:to>
      <xdr:col>1</xdr:col>
      <xdr:colOff>647700</xdr:colOff>
      <xdr:row>10</xdr:row>
      <xdr:rowOff>129925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265F7E-2240-49CB-B12E-4D06826C3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71525"/>
          <a:ext cx="1381125" cy="977650"/>
        </a:xfrm>
        <a:prstGeom prst="rect">
          <a:avLst/>
        </a:prstGeom>
      </xdr:spPr>
    </xdr:pic>
    <xdr:clientData/>
  </xdr:twoCellAnchor>
  <xdr:twoCellAnchor editAs="oneCell">
    <xdr:from>
      <xdr:col>1</xdr:col>
      <xdr:colOff>579020</xdr:colOff>
      <xdr:row>58</xdr:row>
      <xdr:rowOff>137583</xdr:rowOff>
    </xdr:from>
    <xdr:to>
      <xdr:col>5</xdr:col>
      <xdr:colOff>430741</xdr:colOff>
      <xdr:row>69</xdr:row>
      <xdr:rowOff>21166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ABE40A-400E-F416-FBDA-83340D73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520" y="9387416"/>
          <a:ext cx="3365388" cy="167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</xdr:row>
      <xdr:rowOff>19050</xdr:rowOff>
    </xdr:from>
    <xdr:to>
      <xdr:col>1</xdr:col>
      <xdr:colOff>1009650</xdr:colOff>
      <xdr:row>10</xdr:row>
      <xdr:rowOff>25150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632624-BF14-4FA0-9880-4148D84F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666750"/>
          <a:ext cx="1381125" cy="977650"/>
        </a:xfrm>
        <a:prstGeom prst="rect">
          <a:avLst/>
        </a:prstGeom>
      </xdr:spPr>
    </xdr:pic>
    <xdr:clientData/>
  </xdr:twoCellAnchor>
  <xdr:twoCellAnchor editAs="oneCell">
    <xdr:from>
      <xdr:col>1</xdr:col>
      <xdr:colOff>719667</xdr:colOff>
      <xdr:row>58</xdr:row>
      <xdr:rowOff>137583</xdr:rowOff>
    </xdr:from>
    <xdr:to>
      <xdr:col>5</xdr:col>
      <xdr:colOff>315384</xdr:colOff>
      <xdr:row>69</xdr:row>
      <xdr:rowOff>12624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DE04645-D2AC-3A5C-CCB6-2C661AAB3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167" y="9429750"/>
          <a:ext cx="3109384" cy="1621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4</xdr:row>
      <xdr:rowOff>137524</xdr:rowOff>
    </xdr:from>
    <xdr:to>
      <xdr:col>1</xdr:col>
      <xdr:colOff>981075</xdr:colOff>
      <xdr:row>10</xdr:row>
      <xdr:rowOff>143624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0656B9C-2CFB-2B4D-29FC-EAC5519CA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785224"/>
          <a:ext cx="1381125" cy="97765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59</xdr:row>
      <xdr:rowOff>0</xdr:rowOff>
    </xdr:from>
    <xdr:to>
      <xdr:col>5</xdr:col>
      <xdr:colOff>303741</xdr:colOff>
      <xdr:row>69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57F464F-2926-AB4F-1D32-2BB427A1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9599083"/>
          <a:ext cx="3309408" cy="159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1"/>
  <sheetViews>
    <sheetView workbookViewId="0"/>
  </sheetViews>
  <sheetFormatPr defaultColWidth="11.125" defaultRowHeight="15" customHeight="1" x14ac:dyDescent="0.25"/>
  <cols>
    <col min="1" max="1" width="10.875" customWidth="1"/>
    <col min="2" max="2" width="18.5" customWidth="1"/>
    <col min="3" max="3" width="12.5" customWidth="1"/>
    <col min="4" max="4" width="6.625" customWidth="1"/>
    <col min="5" max="5" width="8.5" customWidth="1"/>
    <col min="6" max="6" width="7.5" customWidth="1"/>
    <col min="7" max="7" width="8.5" customWidth="1"/>
    <col min="8" max="8" width="8.625" customWidth="1"/>
    <col min="9" max="9" width="5.625" customWidth="1"/>
    <col min="10" max="10" width="14.375" customWidth="1"/>
    <col min="11" max="11" width="9.125" customWidth="1"/>
    <col min="12" max="12" width="6.875" customWidth="1"/>
    <col min="13" max="36" width="10.875" customWidth="1"/>
  </cols>
  <sheetData>
    <row r="1" spans="1:13" ht="12.75" customHeight="1" x14ac:dyDescent="0.25">
      <c r="A1" s="105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  <c r="M1" s="16"/>
    </row>
    <row r="2" spans="1:13" ht="12.75" customHeight="1" x14ac:dyDescent="0.25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  <c r="M2" s="17" t="s">
        <v>1</v>
      </c>
    </row>
    <row r="3" spans="1:13" ht="12.75" customHeight="1" x14ac:dyDescent="0.2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1"/>
      <c r="M3" s="17" t="s">
        <v>2</v>
      </c>
    </row>
    <row r="4" spans="1:13" ht="12.75" customHeight="1" x14ac:dyDescent="0.25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7"/>
      <c r="M4" s="17"/>
    </row>
    <row r="5" spans="1:13" ht="12.75" customHeight="1" x14ac:dyDescent="0.25">
      <c r="A5" s="16"/>
      <c r="B5" s="14"/>
      <c r="C5" s="14"/>
      <c r="D5" s="14"/>
      <c r="E5" s="14"/>
      <c r="F5" s="14"/>
      <c r="G5" s="14"/>
      <c r="H5" s="14"/>
      <c r="I5" s="14"/>
      <c r="J5" s="14"/>
      <c r="K5" s="14"/>
      <c r="L5" s="1"/>
      <c r="M5" s="17"/>
    </row>
    <row r="6" spans="1:13" ht="12.75" customHeight="1" x14ac:dyDescent="0.25">
      <c r="A6" s="16"/>
      <c r="B6" s="18"/>
      <c r="C6" s="106"/>
      <c r="D6" s="100"/>
      <c r="E6" s="100"/>
      <c r="F6" s="107" t="s">
        <v>3</v>
      </c>
      <c r="G6" s="100"/>
      <c r="H6" s="91"/>
      <c r="I6" s="108" t="s">
        <v>4</v>
      </c>
      <c r="J6" s="81"/>
      <c r="K6" s="81"/>
      <c r="L6" s="64"/>
      <c r="M6" s="17"/>
    </row>
    <row r="7" spans="1:13" ht="12.75" customHeight="1" x14ac:dyDescent="0.25">
      <c r="A7" s="16"/>
      <c r="B7" s="14"/>
      <c r="C7" s="14"/>
      <c r="D7" s="14"/>
      <c r="E7" s="14"/>
      <c r="F7" s="14"/>
      <c r="G7" s="14"/>
      <c r="H7" s="14"/>
      <c r="I7" s="14"/>
      <c r="J7" s="14"/>
      <c r="K7" s="14"/>
      <c r="L7" s="16"/>
      <c r="M7" s="17"/>
    </row>
    <row r="8" spans="1:13" ht="12.75" customHeight="1" x14ac:dyDescent="0.25">
      <c r="A8" s="16"/>
      <c r="B8" s="19"/>
      <c r="C8" s="106"/>
      <c r="D8" s="100"/>
      <c r="E8" s="100"/>
      <c r="F8" s="14"/>
      <c r="G8" s="20"/>
      <c r="H8" s="21" t="s">
        <v>5</v>
      </c>
      <c r="I8" s="108">
        <v>1</v>
      </c>
      <c r="J8" s="81"/>
      <c r="K8" s="81"/>
      <c r="L8" s="64"/>
      <c r="M8" s="16"/>
    </row>
    <row r="9" spans="1:13" ht="12.75" customHeight="1" x14ac:dyDescent="0.25">
      <c r="A9" s="16"/>
      <c r="B9" s="14"/>
      <c r="C9" s="14"/>
      <c r="D9" s="14"/>
      <c r="E9" s="14"/>
      <c r="F9" s="14"/>
      <c r="G9" s="14"/>
      <c r="H9" s="14"/>
      <c r="I9" s="14"/>
      <c r="J9" s="14"/>
      <c r="K9" s="14"/>
      <c r="L9" s="16"/>
      <c r="M9" s="16"/>
    </row>
    <row r="10" spans="1:13" ht="12.75" customHeight="1" x14ac:dyDescent="0.25">
      <c r="A10" s="109" t="s">
        <v>6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91"/>
      <c r="M10" s="16"/>
    </row>
    <row r="11" spans="1:13" ht="12.75" customHeight="1" x14ac:dyDescent="0.25">
      <c r="A11" s="16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6"/>
      <c r="M11" s="16"/>
    </row>
    <row r="12" spans="1:13" ht="12.75" customHeight="1" x14ac:dyDescent="0.25">
      <c r="A12" s="110" t="s">
        <v>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4"/>
      <c r="M12" s="16"/>
    </row>
    <row r="13" spans="1:13" ht="12.75" customHeight="1" x14ac:dyDescent="0.25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1"/>
      <c r="M13" s="16"/>
    </row>
    <row r="14" spans="1:13" ht="12.75" customHeight="1" x14ac:dyDescent="0.25">
      <c r="A14" s="89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1"/>
      <c r="M14" s="16"/>
    </row>
    <row r="15" spans="1:13" ht="12.75" customHeight="1" x14ac:dyDescent="0.25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1"/>
      <c r="M15" s="16"/>
    </row>
    <row r="16" spans="1:13" ht="12.75" customHeight="1" x14ac:dyDescent="0.25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1"/>
      <c r="M16" s="16"/>
    </row>
    <row r="17" spans="1:16" ht="12.75" customHeight="1" x14ac:dyDescent="0.25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1"/>
      <c r="M17" s="16"/>
      <c r="N17" s="16"/>
      <c r="O17" s="16"/>
      <c r="P17" s="16"/>
    </row>
    <row r="18" spans="1:16" ht="12.75" customHeight="1" x14ac:dyDescent="0.25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16"/>
      <c r="N18" s="16"/>
      <c r="O18" s="16"/>
      <c r="P18" s="16"/>
    </row>
    <row r="19" spans="1:16" ht="12.75" customHeight="1" x14ac:dyDescent="0.25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1"/>
      <c r="M19" s="16"/>
      <c r="N19" s="16"/>
      <c r="O19" s="16"/>
      <c r="P19" s="16"/>
    </row>
    <row r="20" spans="1:16" ht="12.75" customHeight="1" x14ac:dyDescent="0.25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1"/>
      <c r="M20" s="16"/>
      <c r="N20" s="16"/>
      <c r="O20" s="16"/>
      <c r="P20" s="16"/>
    </row>
    <row r="21" spans="1:16" ht="12.75" customHeight="1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16"/>
      <c r="N21" s="16"/>
      <c r="O21" s="16"/>
      <c r="P21" s="16"/>
    </row>
    <row r="22" spans="1:16" ht="12.75" customHeight="1" x14ac:dyDescent="0.25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1"/>
      <c r="M22" s="16"/>
      <c r="N22" s="16"/>
      <c r="O22" s="16"/>
      <c r="P22" s="16"/>
    </row>
    <row r="23" spans="1:16" ht="12.75" customHeight="1" x14ac:dyDescent="0.2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7"/>
      <c r="M23" s="16"/>
      <c r="N23" s="16"/>
      <c r="O23" s="16"/>
      <c r="P23" s="16"/>
    </row>
    <row r="24" spans="1:16" ht="12.75" customHeight="1" x14ac:dyDescent="0.25">
      <c r="A24" s="1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6"/>
      <c r="M24" s="16"/>
      <c r="N24" s="16"/>
      <c r="O24" s="16"/>
      <c r="P24" s="16"/>
    </row>
    <row r="25" spans="1:16" ht="12.75" customHeight="1" x14ac:dyDescent="0.25">
      <c r="A25" s="77" t="s">
        <v>8</v>
      </c>
      <c r="B25" s="79"/>
      <c r="C25" s="2" t="s">
        <v>9</v>
      </c>
      <c r="D25" s="77" t="s">
        <v>10</v>
      </c>
      <c r="E25" s="79"/>
      <c r="F25" s="77" t="s">
        <v>11</v>
      </c>
      <c r="G25" s="79"/>
      <c r="H25" s="77" t="s">
        <v>12</v>
      </c>
      <c r="I25" s="79"/>
      <c r="J25" s="77" t="s">
        <v>13</v>
      </c>
      <c r="K25" s="94"/>
      <c r="L25" s="16"/>
      <c r="M25" s="16"/>
      <c r="N25" s="16"/>
      <c r="O25" s="16"/>
      <c r="P25" s="16"/>
    </row>
    <row r="26" spans="1:16" ht="12.75" customHeight="1" x14ac:dyDescent="0.25">
      <c r="A26" s="72" t="e">
        <v>#REF!</v>
      </c>
      <c r="B26" s="64"/>
      <c r="C26" s="3" t="s">
        <v>2</v>
      </c>
      <c r="D26" s="66">
        <v>0.12</v>
      </c>
      <c r="E26" s="64"/>
      <c r="F26" s="67" t="s">
        <v>14</v>
      </c>
      <c r="G26" s="64"/>
      <c r="H26" s="71">
        <v>0</v>
      </c>
      <c r="I26" s="64"/>
      <c r="J26" s="71">
        <f t="shared" ref="J26:J28" si="0">H26*D26</f>
        <v>0</v>
      </c>
      <c r="K26" s="64"/>
      <c r="L26" s="16"/>
      <c r="M26" s="16">
        <v>1</v>
      </c>
      <c r="N26" s="22" t="s">
        <v>14</v>
      </c>
      <c r="O26" s="16" t="s">
        <v>15</v>
      </c>
      <c r="P26" s="16">
        <v>4.97</v>
      </c>
    </row>
    <row r="27" spans="1:16" ht="12.75" customHeight="1" x14ac:dyDescent="0.25">
      <c r="A27" s="73" t="s">
        <v>16</v>
      </c>
      <c r="B27" s="64"/>
      <c r="C27" s="4" t="s">
        <v>2</v>
      </c>
      <c r="D27" s="74">
        <v>5.0000000000000001E-3</v>
      </c>
      <c r="E27" s="64"/>
      <c r="F27" s="70" t="s">
        <v>14</v>
      </c>
      <c r="G27" s="64"/>
      <c r="H27" s="63">
        <v>0</v>
      </c>
      <c r="I27" s="64"/>
      <c r="J27" s="63">
        <f t="shared" si="0"/>
        <v>0</v>
      </c>
      <c r="K27" s="64"/>
      <c r="L27" s="16"/>
      <c r="M27" s="16">
        <v>0.12</v>
      </c>
      <c r="N27" s="16" t="s">
        <v>14</v>
      </c>
      <c r="O27" s="16" t="s">
        <v>15</v>
      </c>
      <c r="P27" s="22">
        <f>(M27*P26)/M26</f>
        <v>0.59639999999999993</v>
      </c>
    </row>
    <row r="28" spans="1:16" ht="12.75" customHeight="1" x14ac:dyDescent="0.25">
      <c r="A28" s="72" t="s">
        <v>17</v>
      </c>
      <c r="B28" s="64"/>
      <c r="C28" s="3" t="s">
        <v>1</v>
      </c>
      <c r="D28" s="66">
        <v>0.03</v>
      </c>
      <c r="E28" s="64"/>
      <c r="F28" s="67" t="s">
        <v>14</v>
      </c>
      <c r="G28" s="64"/>
      <c r="H28" s="71">
        <v>0</v>
      </c>
      <c r="I28" s="64"/>
      <c r="J28" s="71">
        <f t="shared" si="0"/>
        <v>0</v>
      </c>
      <c r="K28" s="64"/>
      <c r="L28" s="16"/>
      <c r="M28" s="16"/>
      <c r="N28" s="16"/>
      <c r="O28" s="16"/>
      <c r="P28" s="16"/>
    </row>
    <row r="29" spans="1:16" ht="12.75" customHeight="1" x14ac:dyDescent="0.25">
      <c r="A29" s="73" t="e">
        <v>#REF!</v>
      </c>
      <c r="B29" s="64"/>
      <c r="C29" s="4" t="s">
        <v>1</v>
      </c>
      <c r="D29" s="74">
        <v>0.03</v>
      </c>
      <c r="E29" s="64"/>
      <c r="F29" s="70" t="s">
        <v>14</v>
      </c>
      <c r="G29" s="64"/>
      <c r="H29" s="63">
        <v>0</v>
      </c>
      <c r="I29" s="64"/>
      <c r="J29" s="63">
        <f>H29*D29/1.2</f>
        <v>0</v>
      </c>
      <c r="K29" s="64"/>
      <c r="L29" s="16"/>
      <c r="M29" s="16">
        <v>1.2</v>
      </c>
      <c r="N29" s="22" t="s">
        <v>14</v>
      </c>
      <c r="O29" s="16" t="s">
        <v>15</v>
      </c>
      <c r="P29" s="16">
        <v>1.86</v>
      </c>
    </row>
    <row r="30" spans="1:16" ht="12.75" customHeight="1" x14ac:dyDescent="0.25">
      <c r="A30" s="72" t="s">
        <v>18</v>
      </c>
      <c r="B30" s="64"/>
      <c r="C30" s="3" t="s">
        <v>2</v>
      </c>
      <c r="D30" s="66">
        <v>0.18</v>
      </c>
      <c r="E30" s="64"/>
      <c r="F30" s="67" t="s">
        <v>14</v>
      </c>
      <c r="G30" s="64"/>
      <c r="H30" s="71">
        <v>0</v>
      </c>
      <c r="I30" s="64"/>
      <c r="J30" s="71">
        <f>H30*D30</f>
        <v>0</v>
      </c>
      <c r="K30" s="64"/>
      <c r="L30" s="16"/>
      <c r="M30" s="16">
        <v>0.03</v>
      </c>
      <c r="N30" s="16" t="s">
        <v>14</v>
      </c>
      <c r="O30" s="16" t="s">
        <v>15</v>
      </c>
      <c r="P30" s="22">
        <f>(M30*P29)/M29</f>
        <v>4.6500000000000007E-2</v>
      </c>
    </row>
    <row r="31" spans="1:16" ht="12.75" customHeight="1" x14ac:dyDescent="0.25">
      <c r="A31" s="73" t="s">
        <v>19</v>
      </c>
      <c r="B31" s="64"/>
      <c r="C31" s="4" t="s">
        <v>2</v>
      </c>
      <c r="D31" s="74">
        <v>1E-3</v>
      </c>
      <c r="E31" s="64"/>
      <c r="F31" s="70" t="s">
        <v>14</v>
      </c>
      <c r="G31" s="64"/>
      <c r="H31" s="63">
        <v>0</v>
      </c>
      <c r="I31" s="64"/>
      <c r="J31" s="63">
        <f>H31*D31/0.91</f>
        <v>0</v>
      </c>
      <c r="K31" s="64"/>
      <c r="L31" s="16"/>
      <c r="M31" s="16"/>
      <c r="N31" s="16"/>
      <c r="O31" s="16"/>
      <c r="P31" s="16"/>
    </row>
    <row r="32" spans="1:16" ht="12.75" customHeight="1" x14ac:dyDescent="0.25">
      <c r="A32" s="72" t="s">
        <v>20</v>
      </c>
      <c r="B32" s="64"/>
      <c r="C32" s="3" t="s">
        <v>2</v>
      </c>
      <c r="D32" s="66">
        <v>0.01</v>
      </c>
      <c r="E32" s="64"/>
      <c r="F32" s="67" t="s">
        <v>14</v>
      </c>
      <c r="G32" s="64"/>
      <c r="H32" s="71">
        <v>0</v>
      </c>
      <c r="I32" s="64"/>
      <c r="J32" s="71">
        <f>H32*D32</f>
        <v>0</v>
      </c>
      <c r="K32" s="64"/>
      <c r="L32" s="16"/>
      <c r="M32" s="16">
        <v>0.91</v>
      </c>
      <c r="N32" s="22" t="s">
        <v>14</v>
      </c>
      <c r="O32" s="16" t="s">
        <v>15</v>
      </c>
      <c r="P32" s="16">
        <v>13.42</v>
      </c>
    </row>
    <row r="33" spans="1:16" ht="12.75" customHeight="1" x14ac:dyDescent="0.25">
      <c r="A33" s="73" t="s">
        <v>21</v>
      </c>
      <c r="B33" s="64"/>
      <c r="C33" s="4" t="s">
        <v>1</v>
      </c>
      <c r="D33" s="74">
        <v>6.5000000000000002E-2</v>
      </c>
      <c r="E33" s="64"/>
      <c r="F33" s="70" t="s">
        <v>22</v>
      </c>
      <c r="G33" s="64"/>
      <c r="H33" s="63">
        <v>0</v>
      </c>
      <c r="I33" s="64"/>
      <c r="J33" s="63">
        <f>H33*D33/5</f>
        <v>0</v>
      </c>
      <c r="K33" s="64"/>
      <c r="L33" s="16"/>
      <c r="M33" s="16">
        <v>1E-3</v>
      </c>
      <c r="N33" s="16" t="s">
        <v>14</v>
      </c>
      <c r="O33" s="16" t="s">
        <v>15</v>
      </c>
      <c r="P33" s="22">
        <f>(M33*P32)/M32</f>
        <v>1.4747252747252746E-2</v>
      </c>
    </row>
    <row r="34" spans="1:16" ht="12.75" customHeight="1" x14ac:dyDescent="0.25">
      <c r="A34" s="65" t="s">
        <v>23</v>
      </c>
      <c r="B34" s="64"/>
      <c r="C34" s="3" t="s">
        <v>1</v>
      </c>
      <c r="D34" s="66">
        <v>0.05</v>
      </c>
      <c r="E34" s="64"/>
      <c r="F34" s="67" t="s">
        <v>14</v>
      </c>
      <c r="G34" s="64"/>
      <c r="H34" s="71">
        <v>0</v>
      </c>
      <c r="I34" s="64"/>
      <c r="J34" s="71">
        <f>H34*D34/0.206</f>
        <v>0</v>
      </c>
      <c r="K34" s="64"/>
      <c r="L34" s="16"/>
      <c r="M34" s="16"/>
      <c r="N34" s="16"/>
      <c r="O34" s="16"/>
      <c r="P34" s="16"/>
    </row>
    <row r="35" spans="1:16" ht="12.75" customHeight="1" x14ac:dyDescent="0.25">
      <c r="A35" s="68"/>
      <c r="B35" s="64"/>
      <c r="C35" s="4"/>
      <c r="D35" s="69"/>
      <c r="E35" s="64"/>
      <c r="F35" s="70"/>
      <c r="G35" s="64"/>
      <c r="H35" s="63"/>
      <c r="I35" s="64"/>
      <c r="J35" s="63">
        <f t="shared" ref="J35:J37" si="1">H35*D35</f>
        <v>0</v>
      </c>
      <c r="K35" s="64"/>
      <c r="L35" s="16"/>
      <c r="M35" s="16">
        <v>5</v>
      </c>
      <c r="N35" s="22" t="s">
        <v>22</v>
      </c>
      <c r="O35" s="16" t="s">
        <v>15</v>
      </c>
      <c r="P35" s="16">
        <v>9.08</v>
      </c>
    </row>
    <row r="36" spans="1:16" ht="12.75" customHeight="1" x14ac:dyDescent="0.25">
      <c r="A36" s="76"/>
      <c r="B36" s="64"/>
      <c r="C36" s="6"/>
      <c r="D36" s="75"/>
      <c r="E36" s="64"/>
      <c r="F36" s="67"/>
      <c r="G36" s="64"/>
      <c r="H36" s="71"/>
      <c r="I36" s="64"/>
      <c r="J36" s="71">
        <f t="shared" si="1"/>
        <v>0</v>
      </c>
      <c r="K36" s="64"/>
      <c r="L36" s="16"/>
      <c r="M36" s="16">
        <v>6.5000000000000002E-2</v>
      </c>
      <c r="N36" s="16" t="s">
        <v>22</v>
      </c>
      <c r="O36" s="16" t="s">
        <v>15</v>
      </c>
      <c r="P36" s="22">
        <f>(M36*P35)/M35</f>
        <v>0.11804000000000001</v>
      </c>
    </row>
    <row r="37" spans="1:16" ht="12.75" customHeight="1" x14ac:dyDescent="0.25">
      <c r="A37" s="68"/>
      <c r="B37" s="64"/>
      <c r="C37" s="4"/>
      <c r="D37" s="69"/>
      <c r="E37" s="64"/>
      <c r="F37" s="70"/>
      <c r="G37" s="64"/>
      <c r="H37" s="63"/>
      <c r="I37" s="64"/>
      <c r="J37" s="63">
        <f t="shared" si="1"/>
        <v>0</v>
      </c>
      <c r="K37" s="64"/>
      <c r="L37" s="16"/>
      <c r="M37" s="16"/>
      <c r="N37" s="16"/>
      <c r="O37" s="16"/>
      <c r="P37" s="16"/>
    </row>
    <row r="38" spans="1:16" ht="12.75" customHeight="1" x14ac:dyDescent="0.25">
      <c r="A38" s="16"/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>
        <v>0.20599999999999999</v>
      </c>
      <c r="N38" s="16" t="s">
        <v>14</v>
      </c>
      <c r="O38" s="16" t="s">
        <v>15</v>
      </c>
      <c r="P38" s="16">
        <v>1</v>
      </c>
    </row>
    <row r="39" spans="1:16" ht="13.5" customHeight="1" x14ac:dyDescent="0.25">
      <c r="A39" s="77" t="s">
        <v>24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9"/>
      <c r="M39" s="16">
        <v>0.05</v>
      </c>
      <c r="N39" s="16" t="s">
        <v>14</v>
      </c>
      <c r="O39" s="16" t="s">
        <v>15</v>
      </c>
      <c r="P39" s="22">
        <f>(M39*P38)/M38</f>
        <v>0.24271844660194178</v>
      </c>
    </row>
    <row r="40" spans="1:16" ht="12.75" customHeight="1" x14ac:dyDescent="0.25">
      <c r="A40" s="88" t="s">
        <v>25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4"/>
      <c r="M40" s="16"/>
      <c r="N40" s="16"/>
      <c r="O40" s="16"/>
      <c r="P40" s="16"/>
    </row>
    <row r="41" spans="1:16" ht="12.75" customHeight="1" x14ac:dyDescent="0.25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1"/>
      <c r="M41" s="16"/>
      <c r="N41" s="16"/>
      <c r="O41" s="16"/>
      <c r="P41" s="16"/>
    </row>
    <row r="42" spans="1:16" ht="12.75" customHeight="1" x14ac:dyDescent="0.25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1"/>
      <c r="M42" s="16"/>
      <c r="N42" s="16"/>
      <c r="O42" s="16"/>
      <c r="P42" s="16"/>
    </row>
    <row r="43" spans="1:16" ht="12.75" customHeight="1" x14ac:dyDescent="0.25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1"/>
      <c r="M43" s="16"/>
      <c r="N43" s="16"/>
      <c r="O43" s="16"/>
      <c r="P43" s="16"/>
    </row>
    <row r="44" spans="1:16" ht="12.75" customHeight="1" x14ac:dyDescent="0.25">
      <c r="A44" s="89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1"/>
      <c r="M44" s="16"/>
      <c r="N44" s="16"/>
      <c r="O44" s="16"/>
      <c r="P44" s="16"/>
    </row>
    <row r="45" spans="1:16" ht="12.75" customHeight="1" x14ac:dyDescent="0.25">
      <c r="A45" s="89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1"/>
      <c r="M45" s="16"/>
      <c r="N45" s="16"/>
      <c r="O45" s="16"/>
      <c r="P45" s="16"/>
    </row>
    <row r="46" spans="1:16" ht="12.75" customHeight="1" x14ac:dyDescent="0.25">
      <c r="A46" s="89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1"/>
      <c r="M46" s="16"/>
      <c r="N46" s="16"/>
      <c r="O46" s="16"/>
      <c r="P46" s="16"/>
    </row>
    <row r="47" spans="1:16" ht="12.75" customHeight="1" x14ac:dyDescent="0.25">
      <c r="A47" s="85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7"/>
      <c r="M47" s="16"/>
      <c r="N47" s="16"/>
      <c r="O47" s="16"/>
      <c r="P47" s="16"/>
    </row>
    <row r="48" spans="1:16" ht="15.75" customHeight="1" x14ac:dyDescent="0.25">
      <c r="A48" s="77" t="s">
        <v>26</v>
      </c>
      <c r="B48" s="79"/>
      <c r="C48" s="92"/>
      <c r="D48" s="81"/>
      <c r="E48" s="93"/>
      <c r="F48" s="77" t="s">
        <v>27</v>
      </c>
      <c r="G48" s="78"/>
      <c r="H48" s="94"/>
      <c r="I48" s="95"/>
      <c r="J48" s="81"/>
      <c r="K48" s="81"/>
      <c r="L48" s="64"/>
      <c r="M48" s="16"/>
      <c r="N48" s="16"/>
      <c r="O48" s="16"/>
      <c r="P48" s="16"/>
    </row>
    <row r="49" spans="1:16" ht="12.7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 t="s">
        <v>28</v>
      </c>
      <c r="O49" s="16"/>
      <c r="P49" s="16"/>
    </row>
    <row r="50" spans="1:16" ht="12.75" customHeight="1" x14ac:dyDescent="0.25">
      <c r="A50" s="16"/>
      <c r="B50" s="16"/>
      <c r="C50" s="16"/>
      <c r="D50" s="16"/>
      <c r="E50" s="16"/>
      <c r="F50" s="16"/>
      <c r="G50" s="16"/>
      <c r="H50" s="96" t="s">
        <v>29</v>
      </c>
      <c r="I50" s="97"/>
      <c r="J50" s="98"/>
      <c r="K50" s="7">
        <f>SUM(J26:J37)</f>
        <v>0</v>
      </c>
      <c r="L50" s="16"/>
      <c r="M50" s="16"/>
      <c r="N50" s="16" t="s">
        <v>30</v>
      </c>
      <c r="O50" s="16" t="s">
        <v>31</v>
      </c>
      <c r="P50" s="16"/>
    </row>
    <row r="51" spans="1:16" ht="12.75" customHeight="1" x14ac:dyDescent="0.25">
      <c r="A51" s="16"/>
      <c r="B51" s="99"/>
      <c r="C51" s="100"/>
      <c r="D51" s="16"/>
      <c r="E51" s="16"/>
      <c r="F51" s="16"/>
      <c r="G51" s="16"/>
      <c r="H51" s="80" t="s">
        <v>32</v>
      </c>
      <c r="I51" s="81"/>
      <c r="J51" s="64"/>
      <c r="K51" s="8">
        <v>0.25</v>
      </c>
      <c r="L51" s="16"/>
      <c r="M51" s="16"/>
      <c r="N51" s="16" t="s">
        <v>33</v>
      </c>
      <c r="O51" s="16" t="s">
        <v>34</v>
      </c>
      <c r="P51" s="16"/>
    </row>
    <row r="52" spans="1:16" ht="12.75" customHeight="1" x14ac:dyDescent="0.25">
      <c r="A52" s="16"/>
      <c r="B52" s="16"/>
      <c r="C52" s="16"/>
      <c r="D52" s="16"/>
      <c r="E52" s="16"/>
      <c r="F52" s="16"/>
      <c r="G52" s="16"/>
      <c r="H52" s="80" t="s">
        <v>35</v>
      </c>
      <c r="I52" s="81"/>
      <c r="J52" s="64"/>
      <c r="K52" s="9">
        <f>1/K51</f>
        <v>4</v>
      </c>
      <c r="L52" s="16"/>
      <c r="M52" s="16"/>
      <c r="N52" s="16"/>
      <c r="O52" s="16"/>
      <c r="P52" s="16"/>
    </row>
    <row r="53" spans="1:16" ht="12.75" customHeight="1" x14ac:dyDescent="0.25">
      <c r="A53" s="16"/>
      <c r="B53" s="16"/>
      <c r="C53" s="16"/>
      <c r="D53" s="16"/>
      <c r="E53" s="16"/>
      <c r="F53" s="16"/>
      <c r="G53" s="16"/>
      <c r="H53" s="80" t="s">
        <v>36</v>
      </c>
      <c r="I53" s="81"/>
      <c r="J53" s="64"/>
      <c r="K53" s="10">
        <f>K50*K52</f>
        <v>0</v>
      </c>
      <c r="L53" s="23"/>
      <c r="M53" s="16"/>
      <c r="N53" s="16"/>
      <c r="O53" s="16"/>
      <c r="P53" s="16"/>
    </row>
    <row r="54" spans="1:16" ht="12.75" customHeight="1" x14ac:dyDescent="0.25">
      <c r="A54" s="16"/>
      <c r="B54" s="16"/>
      <c r="C54" s="16"/>
      <c r="D54" s="16"/>
      <c r="E54" s="16"/>
      <c r="F54" s="16"/>
      <c r="G54" s="16"/>
      <c r="H54" s="80" t="s">
        <v>37</v>
      </c>
      <c r="I54" s="81"/>
      <c r="J54" s="64"/>
      <c r="K54" s="10">
        <f>K53-K50</f>
        <v>0</v>
      </c>
      <c r="L54" s="16"/>
      <c r="M54" s="16"/>
      <c r="N54" s="16"/>
      <c r="O54" s="16"/>
      <c r="P54" s="16"/>
    </row>
    <row r="55" spans="1:16" ht="12.75" customHeight="1" x14ac:dyDescent="0.25">
      <c r="A55" s="16"/>
      <c r="B55" s="16"/>
      <c r="C55" s="16"/>
      <c r="D55" s="16"/>
      <c r="E55" s="16"/>
      <c r="F55" s="16"/>
      <c r="G55" s="16"/>
      <c r="H55" s="80" t="s">
        <v>38</v>
      </c>
      <c r="I55" s="81"/>
      <c r="J55" s="64"/>
      <c r="K55" s="8">
        <v>0.13</v>
      </c>
      <c r="L55" s="16"/>
      <c r="M55" s="16"/>
      <c r="N55" s="23"/>
      <c r="O55" s="16"/>
      <c r="P55" s="16"/>
    </row>
    <row r="56" spans="1:16" ht="12.75" customHeight="1" x14ac:dyDescent="0.25">
      <c r="A56" s="16"/>
      <c r="B56" s="24" t="s">
        <v>39</v>
      </c>
      <c r="C56" s="24"/>
      <c r="D56" s="16"/>
      <c r="E56" s="16"/>
      <c r="F56" s="16"/>
      <c r="G56" s="16"/>
      <c r="H56" s="101" t="s">
        <v>40</v>
      </c>
      <c r="I56" s="102"/>
      <c r="J56" s="103"/>
      <c r="K56" s="11">
        <f>K53*(1+K55)</f>
        <v>0</v>
      </c>
      <c r="L56" s="16">
        <v>10.5</v>
      </c>
      <c r="M56" s="16"/>
      <c r="N56" s="23"/>
      <c r="O56" s="16"/>
      <c r="P56" s="16"/>
    </row>
    <row r="57" spans="1:16" ht="12.75" customHeight="1" x14ac:dyDescent="0.25">
      <c r="A57" s="16"/>
      <c r="B57" s="104" t="s">
        <v>41</v>
      </c>
      <c r="C57" s="83"/>
      <c r="D57" s="16"/>
      <c r="E57" s="16"/>
      <c r="F57" s="16"/>
      <c r="G57" s="16"/>
      <c r="H57" s="14"/>
      <c r="I57" s="14"/>
      <c r="J57" s="14"/>
      <c r="K57" s="14"/>
      <c r="L57" s="16"/>
      <c r="M57" s="16"/>
      <c r="N57" s="25"/>
      <c r="O57" s="16"/>
      <c r="P57" s="16"/>
    </row>
    <row r="58" spans="1:16" ht="12.75" customHeight="1" x14ac:dyDescent="0.25">
      <c r="A58" s="16"/>
      <c r="B58" s="100"/>
      <c r="C58" s="100"/>
      <c r="D58" s="16"/>
      <c r="E58" s="16"/>
      <c r="F58" s="16"/>
      <c r="G58" s="16"/>
      <c r="H58" s="16"/>
      <c r="I58" s="16" t="s">
        <v>42</v>
      </c>
      <c r="J58" s="26">
        <v>43977</v>
      </c>
      <c r="K58" s="16"/>
      <c r="L58" s="16"/>
      <c r="M58" s="16"/>
      <c r="N58" s="25"/>
      <c r="O58" s="16"/>
      <c r="P58" s="16"/>
    </row>
    <row r="59" spans="1:16" ht="12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ht="12.75" customHeight="1" x14ac:dyDescent="0.25">
      <c r="A60" s="82" t="s">
        <v>43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4"/>
      <c r="M60" s="27"/>
      <c r="N60" s="27"/>
      <c r="O60" s="27"/>
      <c r="P60" s="27"/>
    </row>
    <row r="61" spans="1:16" ht="42.75" customHeight="1" x14ac:dyDescent="0.2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7"/>
      <c r="M61" s="27"/>
      <c r="N61" s="27"/>
      <c r="O61" s="27"/>
      <c r="P61" s="27"/>
    </row>
  </sheetData>
  <mergeCells count="89">
    <mergeCell ref="A31:B31"/>
    <mergeCell ref="D31:E31"/>
    <mergeCell ref="F31:G31"/>
    <mergeCell ref="H25:I25"/>
    <mergeCell ref="J25:K25"/>
    <mergeCell ref="D28:E28"/>
    <mergeCell ref="F28:G28"/>
    <mergeCell ref="A28:B28"/>
    <mergeCell ref="A29:B29"/>
    <mergeCell ref="D29:E29"/>
    <mergeCell ref="F29:G29"/>
    <mergeCell ref="H29:I29"/>
    <mergeCell ref="A30:B30"/>
    <mergeCell ref="D30:E30"/>
    <mergeCell ref="F30:G30"/>
    <mergeCell ref="J32:K32"/>
    <mergeCell ref="H28:I28"/>
    <mergeCell ref="J28:K28"/>
    <mergeCell ref="J29:K29"/>
    <mergeCell ref="H30:I30"/>
    <mergeCell ref="J30:K30"/>
    <mergeCell ref="H31:I31"/>
    <mergeCell ref="J31:K31"/>
    <mergeCell ref="A10:L10"/>
    <mergeCell ref="H26:I26"/>
    <mergeCell ref="J26:K26"/>
    <mergeCell ref="H27:I27"/>
    <mergeCell ref="J27:K27"/>
    <mergeCell ref="A26:B26"/>
    <mergeCell ref="D26:E26"/>
    <mergeCell ref="F26:G26"/>
    <mergeCell ref="A27:B27"/>
    <mergeCell ref="D27:E27"/>
    <mergeCell ref="F27:G27"/>
    <mergeCell ref="A12:L23"/>
    <mergeCell ref="A25:B25"/>
    <mergeCell ref="D25:E25"/>
    <mergeCell ref="F25:G25"/>
    <mergeCell ref="A1:L4"/>
    <mergeCell ref="C6:E6"/>
    <mergeCell ref="F6:H6"/>
    <mergeCell ref="I6:L6"/>
    <mergeCell ref="C8:E8"/>
    <mergeCell ref="I8:L8"/>
    <mergeCell ref="A39:L39"/>
    <mergeCell ref="H51:J51"/>
    <mergeCell ref="H52:J52"/>
    <mergeCell ref="A60:L61"/>
    <mergeCell ref="A40:L47"/>
    <mergeCell ref="A48:B48"/>
    <mergeCell ref="C48:E48"/>
    <mergeCell ref="F48:H48"/>
    <mergeCell ref="I48:L48"/>
    <mergeCell ref="H50:J50"/>
    <mergeCell ref="B51:C51"/>
    <mergeCell ref="H53:J53"/>
    <mergeCell ref="H54:J54"/>
    <mergeCell ref="H55:J55"/>
    <mergeCell ref="H56:J56"/>
    <mergeCell ref="B57:C58"/>
    <mergeCell ref="A37:B37"/>
    <mergeCell ref="D37:E37"/>
    <mergeCell ref="F37:G37"/>
    <mergeCell ref="H37:I37"/>
    <mergeCell ref="J37:K37"/>
    <mergeCell ref="D36:E36"/>
    <mergeCell ref="F36:G36"/>
    <mergeCell ref="H36:I36"/>
    <mergeCell ref="J36:K36"/>
    <mergeCell ref="A36:B36"/>
    <mergeCell ref="A32:B32"/>
    <mergeCell ref="A33:B33"/>
    <mergeCell ref="D33:E33"/>
    <mergeCell ref="F33:G33"/>
    <mergeCell ref="H33:I33"/>
    <mergeCell ref="D32:E32"/>
    <mergeCell ref="F32:G32"/>
    <mergeCell ref="H32:I32"/>
    <mergeCell ref="J33:K33"/>
    <mergeCell ref="A34:B34"/>
    <mergeCell ref="D34:E34"/>
    <mergeCell ref="F34:G34"/>
    <mergeCell ref="A35:B35"/>
    <mergeCell ref="D35:E35"/>
    <mergeCell ref="F35:G35"/>
    <mergeCell ref="H34:I34"/>
    <mergeCell ref="J34:K34"/>
    <mergeCell ref="H35:I35"/>
    <mergeCell ref="J35:K35"/>
  </mergeCells>
  <conditionalFormatting sqref="C26:C37">
    <cfRule type="cellIs" dxfId="3" priority="1" stopIfTrue="1" operator="equal">
      <formula>"Sim"</formula>
    </cfRule>
  </conditionalFormatting>
  <dataValidations count="1">
    <dataValidation type="list" allowBlank="1" showErrorMessage="1" sqref="C26:C37" xr:uid="{00000000-0002-0000-0100-000000000000}">
      <formula1>$M$2:$M$4</formula1>
    </dataValidation>
  </dataValidation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C3AD-1495-44F2-8907-9DC33890DB9C}">
  <sheetPr>
    <tabColor rgb="FF0070C0"/>
    <outlinePr summaryBelow="0" summaryRight="0"/>
  </sheetPr>
  <dimension ref="A1:M90"/>
  <sheetViews>
    <sheetView topLeftCell="A39" zoomScale="90" zoomScaleNormal="90" workbookViewId="0">
      <selection activeCell="N20" sqref="N20"/>
    </sheetView>
  </sheetViews>
  <sheetFormatPr defaultColWidth="11.125" defaultRowHeight="15" customHeight="1" x14ac:dyDescent="0.25"/>
  <cols>
    <col min="1" max="1" width="10.875" customWidth="1"/>
    <col min="2" max="2" width="18.5" customWidth="1"/>
    <col min="3" max="3" width="12.5" customWidth="1"/>
    <col min="4" max="4" width="6.625" customWidth="1"/>
    <col min="5" max="5" width="8.5" customWidth="1"/>
    <col min="6" max="6" width="7.5" customWidth="1"/>
    <col min="7" max="7" width="8.5" customWidth="1"/>
    <col min="8" max="8" width="8.625" customWidth="1"/>
    <col min="9" max="9" width="5.625" customWidth="1"/>
    <col min="10" max="10" width="14.375" customWidth="1"/>
    <col min="11" max="11" width="9.875" customWidth="1"/>
    <col min="12" max="12" width="2.5" customWidth="1"/>
    <col min="13" max="31" width="10.875" customWidth="1"/>
  </cols>
  <sheetData>
    <row r="1" spans="1:13" ht="12.75" customHeight="1" x14ac:dyDescent="0.25">
      <c r="A1" s="105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  <c r="M1" s="29"/>
    </row>
    <row r="2" spans="1:13" ht="12.75" customHeight="1" x14ac:dyDescent="0.25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/>
      <c r="M2" s="30" t="s">
        <v>1</v>
      </c>
    </row>
    <row r="3" spans="1:13" ht="12.75" customHeight="1" x14ac:dyDescent="0.25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5"/>
      <c r="M3" s="30" t="s">
        <v>2</v>
      </c>
    </row>
    <row r="4" spans="1:13" ht="12.75" customHeight="1" x14ac:dyDescent="0.25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  <c r="M4" s="30"/>
    </row>
    <row r="5" spans="1:13" ht="12.75" customHeight="1" x14ac:dyDescent="0.25">
      <c r="A5" s="29"/>
      <c r="B5" s="31"/>
      <c r="C5" s="31"/>
      <c r="D5" s="31"/>
      <c r="E5" s="31"/>
      <c r="F5" s="31"/>
      <c r="G5" s="31"/>
      <c r="H5" s="31"/>
      <c r="I5" s="31"/>
      <c r="J5" s="31"/>
      <c r="K5" s="31"/>
      <c r="L5" s="1"/>
      <c r="M5" s="30"/>
    </row>
    <row r="6" spans="1:13" ht="12.75" customHeight="1" x14ac:dyDescent="0.25">
      <c r="A6" s="29"/>
      <c r="B6" s="32"/>
      <c r="C6" s="119"/>
      <c r="D6" s="120"/>
      <c r="E6" s="120"/>
      <c r="F6" s="121" t="s">
        <v>44</v>
      </c>
      <c r="G6" s="122"/>
      <c r="H6" s="123"/>
      <c r="I6" s="124" t="s">
        <v>45</v>
      </c>
      <c r="J6" s="125"/>
      <c r="K6" s="125"/>
      <c r="L6" s="126"/>
      <c r="M6" s="30"/>
    </row>
    <row r="7" spans="1:13" ht="12.75" customHeight="1" x14ac:dyDescent="0.25">
      <c r="A7" s="29"/>
      <c r="B7" s="32"/>
      <c r="C7" s="33"/>
      <c r="D7" s="33"/>
      <c r="E7" s="33"/>
      <c r="F7" s="32"/>
      <c r="G7" s="32"/>
      <c r="H7" s="32"/>
      <c r="I7" s="33"/>
      <c r="J7" s="33"/>
      <c r="K7" s="33"/>
      <c r="L7" s="33"/>
      <c r="M7" s="30"/>
    </row>
    <row r="8" spans="1:13" ht="12.75" customHeight="1" x14ac:dyDescent="0.25">
      <c r="A8" s="29"/>
      <c r="B8" s="32"/>
      <c r="C8" s="33"/>
      <c r="D8" s="33"/>
      <c r="E8" s="33"/>
      <c r="F8" s="121" t="s">
        <v>46</v>
      </c>
      <c r="G8" s="120"/>
      <c r="H8" s="91"/>
      <c r="I8" s="124" t="s">
        <v>47</v>
      </c>
      <c r="J8" s="125"/>
      <c r="K8" s="125"/>
      <c r="L8" s="126"/>
      <c r="M8" s="30"/>
    </row>
    <row r="9" spans="1:13" ht="12.75" customHeight="1" x14ac:dyDescent="0.25">
      <c r="A9" s="29"/>
      <c r="B9" s="31"/>
      <c r="C9" s="31"/>
      <c r="D9" s="31"/>
      <c r="E9" s="31"/>
      <c r="F9" s="31"/>
      <c r="G9" s="31"/>
      <c r="H9" s="31"/>
      <c r="I9" s="31"/>
      <c r="J9" s="31"/>
      <c r="K9" s="31"/>
      <c r="L9" s="29"/>
      <c r="M9" s="30"/>
    </row>
    <row r="10" spans="1:13" ht="12.75" customHeight="1" x14ac:dyDescent="0.25">
      <c r="A10" s="29"/>
      <c r="B10" s="35"/>
      <c r="C10" s="119"/>
      <c r="D10" s="120"/>
      <c r="E10" s="120"/>
      <c r="F10" s="31"/>
      <c r="G10" s="36"/>
      <c r="H10" s="34" t="s">
        <v>5</v>
      </c>
      <c r="I10" s="124">
        <v>2</v>
      </c>
      <c r="J10" s="125"/>
      <c r="K10" s="125"/>
      <c r="L10" s="126"/>
      <c r="M10" s="29"/>
    </row>
    <row r="11" spans="1:13" ht="12.75" customHeight="1" x14ac:dyDescent="0.25">
      <c r="A11" s="29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29"/>
      <c r="M11" s="29"/>
    </row>
    <row r="12" spans="1:13" ht="12.75" customHeight="1" x14ac:dyDescent="0.25">
      <c r="A12" s="136" t="s">
        <v>89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8"/>
      <c r="M12" s="29"/>
    </row>
    <row r="13" spans="1:13" ht="12.75" customHeight="1" x14ac:dyDescent="0.25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29"/>
      <c r="M13" s="29"/>
    </row>
    <row r="14" spans="1:13" ht="12.75" customHeight="1" x14ac:dyDescent="0.25">
      <c r="A14" s="110" t="e" vm="1">
        <v>#VALUE!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  <c r="M14" s="29"/>
    </row>
    <row r="15" spans="1:13" ht="12.75" customHeight="1" x14ac:dyDescent="0.25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1"/>
      <c r="M15" s="29"/>
    </row>
    <row r="16" spans="1:13" ht="12.75" customHeight="1" x14ac:dyDescent="0.25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1"/>
      <c r="M16" s="29"/>
    </row>
    <row r="17" spans="1:12" ht="12.75" customHeight="1" x14ac:dyDescent="0.25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1"/>
    </row>
    <row r="18" spans="1:12" ht="12.75" customHeight="1" x14ac:dyDescent="0.25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</row>
    <row r="19" spans="1:12" ht="12.75" customHeight="1" x14ac:dyDescent="0.25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1"/>
    </row>
    <row r="20" spans="1:12" ht="12.75" customHeight="1" x14ac:dyDescent="0.25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1"/>
    </row>
    <row r="21" spans="1:12" ht="12.75" customHeight="1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1"/>
    </row>
    <row r="22" spans="1:12" ht="12.75" customHeight="1" x14ac:dyDescent="0.25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1"/>
    </row>
    <row r="23" spans="1:12" ht="12.75" customHeight="1" x14ac:dyDescent="0.2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1"/>
    </row>
    <row r="24" spans="1:12" ht="12.75" customHeight="1" x14ac:dyDescent="0.25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1"/>
    </row>
    <row r="25" spans="1:12" ht="12.75" customHeight="1" x14ac:dyDescent="0.2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7"/>
    </row>
    <row r="26" spans="1:12" ht="12.75" customHeight="1" x14ac:dyDescent="0.25">
      <c r="A26" s="16"/>
      <c r="B26" s="14"/>
      <c r="C26" s="14"/>
      <c r="D26" s="42"/>
      <c r="E26" s="42"/>
      <c r="F26" s="14"/>
      <c r="G26" s="14"/>
      <c r="H26" s="14"/>
      <c r="I26" s="14"/>
      <c r="J26" s="14"/>
      <c r="K26" s="14"/>
      <c r="L26" s="29"/>
    </row>
    <row r="27" spans="1:12" ht="12.75" customHeight="1" x14ac:dyDescent="0.25">
      <c r="A27" s="141" t="s">
        <v>8</v>
      </c>
      <c r="B27" s="142"/>
      <c r="C27" s="44" t="s">
        <v>48</v>
      </c>
      <c r="D27" s="139" t="s">
        <v>10</v>
      </c>
      <c r="E27" s="140"/>
      <c r="F27" s="139" t="s">
        <v>11</v>
      </c>
      <c r="G27" s="143"/>
      <c r="H27" s="144" t="s">
        <v>12</v>
      </c>
      <c r="I27" s="145"/>
      <c r="J27" s="144" t="s">
        <v>13</v>
      </c>
      <c r="K27" s="146"/>
      <c r="L27" s="16"/>
    </row>
    <row r="28" spans="1:12" ht="12.75" customHeight="1" x14ac:dyDescent="0.25">
      <c r="A28" s="127" t="s">
        <v>49</v>
      </c>
      <c r="B28" s="87"/>
      <c r="C28" s="15" t="s">
        <v>2</v>
      </c>
      <c r="D28" s="134">
        <v>0.12</v>
      </c>
      <c r="E28" s="135"/>
      <c r="F28" s="128" t="s">
        <v>50</v>
      </c>
      <c r="G28" s="129"/>
      <c r="H28" s="130">
        <v>8.36</v>
      </c>
      <c r="I28" s="131"/>
      <c r="J28" s="132">
        <f>D28*H28</f>
        <v>1.0031999999999999</v>
      </c>
      <c r="K28" s="133"/>
      <c r="L28" s="16"/>
    </row>
    <row r="29" spans="1:12" ht="12.75" customHeight="1" x14ac:dyDescent="0.25">
      <c r="A29" s="72" t="s">
        <v>51</v>
      </c>
      <c r="B29" s="64"/>
      <c r="C29" s="13" t="s">
        <v>2</v>
      </c>
      <c r="D29" s="147">
        <v>0.06</v>
      </c>
      <c r="E29" s="66"/>
      <c r="F29" s="150" t="s">
        <v>50</v>
      </c>
      <c r="G29" s="149"/>
      <c r="H29" s="130">
        <v>6.18</v>
      </c>
      <c r="I29" s="131"/>
      <c r="J29" s="132">
        <f t="shared" ref="J29:J47" si="0">D29*H29</f>
        <v>0.37079999999999996</v>
      </c>
      <c r="K29" s="133"/>
      <c r="L29" s="16"/>
    </row>
    <row r="30" spans="1:12" ht="12.75" customHeight="1" x14ac:dyDescent="0.25">
      <c r="A30" s="72" t="s">
        <v>52</v>
      </c>
      <c r="B30" s="64"/>
      <c r="C30" s="12" t="s">
        <v>1</v>
      </c>
      <c r="D30" s="147">
        <v>0.03</v>
      </c>
      <c r="E30" s="66"/>
      <c r="F30" s="148" t="s">
        <v>50</v>
      </c>
      <c r="G30" s="149"/>
      <c r="H30" s="130">
        <v>9.76</v>
      </c>
      <c r="I30" s="131"/>
      <c r="J30" s="132">
        <f t="shared" si="0"/>
        <v>0.2928</v>
      </c>
      <c r="K30" s="133"/>
      <c r="L30" s="16"/>
    </row>
    <row r="31" spans="1:12" ht="12.75" customHeight="1" x14ac:dyDescent="0.25">
      <c r="A31" s="72" t="s">
        <v>98</v>
      </c>
      <c r="B31" s="64"/>
      <c r="C31" s="12" t="s">
        <v>1</v>
      </c>
      <c r="D31" s="147">
        <v>0.03</v>
      </c>
      <c r="E31" s="66"/>
      <c r="F31" s="148" t="s">
        <v>50</v>
      </c>
      <c r="G31" s="149"/>
      <c r="H31" s="130">
        <v>19.899999999999999</v>
      </c>
      <c r="I31" s="131"/>
      <c r="J31" s="132">
        <f t="shared" si="0"/>
        <v>0.59699999999999998</v>
      </c>
      <c r="K31" s="133"/>
      <c r="L31" s="16"/>
    </row>
    <row r="32" spans="1:12" ht="12.75" customHeight="1" x14ac:dyDescent="0.25">
      <c r="A32" s="72" t="s">
        <v>91</v>
      </c>
      <c r="B32" s="64"/>
      <c r="C32" s="12" t="s">
        <v>2</v>
      </c>
      <c r="D32" s="147">
        <v>2E-3</v>
      </c>
      <c r="E32" s="66"/>
      <c r="F32" s="148" t="s">
        <v>50</v>
      </c>
      <c r="G32" s="149"/>
      <c r="H32" s="130">
        <v>90</v>
      </c>
      <c r="I32" s="131"/>
      <c r="J32" s="151">
        <f t="shared" ref="J32" si="1">D32*H32</f>
        <v>0.18</v>
      </c>
      <c r="K32" s="129"/>
      <c r="L32" s="16"/>
    </row>
    <row r="33" spans="1:12" ht="12.75" customHeight="1" x14ac:dyDescent="0.25">
      <c r="A33" s="72" t="s">
        <v>53</v>
      </c>
      <c r="B33" s="152"/>
      <c r="C33" s="12" t="s">
        <v>2</v>
      </c>
      <c r="D33" s="147">
        <v>3.0000000000000001E-3</v>
      </c>
      <c r="E33" s="66"/>
      <c r="F33" s="148" t="s">
        <v>50</v>
      </c>
      <c r="G33" s="149"/>
      <c r="H33" s="130">
        <v>19.78</v>
      </c>
      <c r="I33" s="131"/>
      <c r="J33" s="132">
        <f t="shared" si="0"/>
        <v>5.9340000000000004E-2</v>
      </c>
      <c r="K33" s="133"/>
      <c r="L33" s="16"/>
    </row>
    <row r="34" spans="1:12" ht="12.75" customHeight="1" x14ac:dyDescent="0.25">
      <c r="A34" s="156" t="s">
        <v>54</v>
      </c>
      <c r="B34" s="64"/>
      <c r="C34" s="13" t="s">
        <v>1</v>
      </c>
      <c r="D34" s="147">
        <v>0.06</v>
      </c>
      <c r="E34" s="66"/>
      <c r="F34" s="148" t="s">
        <v>55</v>
      </c>
      <c r="G34" s="149"/>
      <c r="H34" s="130">
        <v>5.4</v>
      </c>
      <c r="I34" s="131"/>
      <c r="J34" s="132">
        <f t="shared" si="0"/>
        <v>0.32400000000000001</v>
      </c>
      <c r="K34" s="133"/>
      <c r="L34" s="16"/>
    </row>
    <row r="35" spans="1:12" ht="12.75" customHeight="1" x14ac:dyDescent="0.25">
      <c r="A35" s="72" t="s">
        <v>56</v>
      </c>
      <c r="B35" s="64"/>
      <c r="C35" s="12" t="s">
        <v>2</v>
      </c>
      <c r="D35" s="147">
        <v>6.0000000000000001E-3</v>
      </c>
      <c r="E35" s="66"/>
      <c r="F35" s="148" t="s">
        <v>50</v>
      </c>
      <c r="G35" s="149"/>
      <c r="H35" s="130">
        <v>0.28999999999999998</v>
      </c>
      <c r="I35" s="131"/>
      <c r="J35" s="132">
        <f t="shared" si="0"/>
        <v>1.74E-3</v>
      </c>
      <c r="K35" s="133"/>
      <c r="L35" s="16"/>
    </row>
    <row r="36" spans="1:12" ht="12.75" customHeight="1" x14ac:dyDescent="0.25">
      <c r="A36" s="156" t="s">
        <v>57</v>
      </c>
      <c r="B36" s="64"/>
      <c r="C36" s="13" t="s">
        <v>2</v>
      </c>
      <c r="D36" s="147">
        <v>2E-3</v>
      </c>
      <c r="E36" s="66"/>
      <c r="F36" s="148" t="s">
        <v>50</v>
      </c>
      <c r="G36" s="149"/>
      <c r="H36" s="130">
        <v>18.54</v>
      </c>
      <c r="I36" s="131"/>
      <c r="J36" s="132">
        <f t="shared" si="0"/>
        <v>3.7080000000000002E-2</v>
      </c>
      <c r="K36" s="133"/>
      <c r="L36" s="16"/>
    </row>
    <row r="37" spans="1:12" ht="12.75" customHeight="1" x14ac:dyDescent="0.25">
      <c r="A37" s="72" t="s">
        <v>58</v>
      </c>
      <c r="B37" s="64"/>
      <c r="C37" s="12" t="s">
        <v>2</v>
      </c>
      <c r="D37" s="147">
        <v>0.28000000000000003</v>
      </c>
      <c r="E37" s="66"/>
      <c r="F37" s="67" t="s">
        <v>50</v>
      </c>
      <c r="G37" s="153"/>
      <c r="H37" s="154">
        <v>1.05</v>
      </c>
      <c r="I37" s="155"/>
      <c r="J37" s="132">
        <f t="shared" si="0"/>
        <v>0.29400000000000004</v>
      </c>
      <c r="K37" s="133"/>
      <c r="L37" s="16"/>
    </row>
    <row r="38" spans="1:12" ht="12.75" customHeight="1" x14ac:dyDescent="0.25">
      <c r="A38" s="72"/>
      <c r="B38" s="64"/>
      <c r="C38" s="12"/>
      <c r="D38" s="147"/>
      <c r="E38" s="66"/>
      <c r="F38" s="148"/>
      <c r="G38" s="149"/>
      <c r="H38" s="130"/>
      <c r="I38" s="131"/>
      <c r="J38" s="151"/>
      <c r="K38" s="129"/>
      <c r="L38" s="16"/>
    </row>
    <row r="39" spans="1:12" ht="12.75" customHeight="1" x14ac:dyDescent="0.25">
      <c r="A39" s="156"/>
      <c r="B39" s="64"/>
      <c r="C39" s="13"/>
      <c r="D39" s="147"/>
      <c r="E39" s="66"/>
      <c r="F39" s="148"/>
      <c r="G39" s="149"/>
      <c r="H39" s="130"/>
      <c r="I39" s="131"/>
      <c r="J39" s="151">
        <f t="shared" si="0"/>
        <v>0</v>
      </c>
      <c r="K39" s="129"/>
      <c r="L39" s="16"/>
    </row>
    <row r="40" spans="1:12" ht="12.75" customHeight="1" x14ac:dyDescent="0.25">
      <c r="A40" s="72"/>
      <c r="B40" s="64"/>
      <c r="C40" s="12"/>
      <c r="D40" s="147"/>
      <c r="E40" s="66"/>
      <c r="F40" s="148"/>
      <c r="G40" s="149"/>
      <c r="H40" s="130"/>
      <c r="I40" s="131"/>
      <c r="J40" s="151">
        <f t="shared" si="0"/>
        <v>0</v>
      </c>
      <c r="K40" s="129"/>
      <c r="L40" s="16"/>
    </row>
    <row r="41" spans="1:12" ht="12.75" customHeight="1" x14ac:dyDescent="0.25">
      <c r="A41" s="156"/>
      <c r="B41" s="64"/>
      <c r="C41" s="13"/>
      <c r="D41" s="66"/>
      <c r="E41" s="157"/>
      <c r="F41" s="148"/>
      <c r="G41" s="149"/>
      <c r="H41" s="130"/>
      <c r="I41" s="131"/>
      <c r="J41" s="151">
        <f t="shared" si="0"/>
        <v>0</v>
      </c>
      <c r="K41" s="129"/>
      <c r="L41" s="16"/>
    </row>
    <row r="42" spans="1:12" ht="12.75" customHeight="1" x14ac:dyDescent="0.25">
      <c r="A42" s="72"/>
      <c r="B42" s="64"/>
      <c r="C42" s="12"/>
      <c r="D42" s="147"/>
      <c r="E42" s="66"/>
      <c r="F42" s="67"/>
      <c r="G42" s="153"/>
      <c r="H42" s="154"/>
      <c r="I42" s="155"/>
      <c r="J42" s="151">
        <f>D42*H42</f>
        <v>0</v>
      </c>
      <c r="K42" s="129"/>
      <c r="L42" s="16"/>
    </row>
    <row r="43" spans="1:12" ht="12.75" customHeight="1" x14ac:dyDescent="0.25">
      <c r="A43" s="156"/>
      <c r="B43" s="64"/>
      <c r="C43" s="13"/>
      <c r="D43" s="147"/>
      <c r="E43" s="66"/>
      <c r="F43" s="150"/>
      <c r="G43" s="149"/>
      <c r="H43" s="148"/>
      <c r="I43" s="149"/>
      <c r="J43" s="151">
        <f t="shared" si="0"/>
        <v>0</v>
      </c>
      <c r="K43" s="129"/>
      <c r="L43" s="16"/>
    </row>
    <row r="44" spans="1:12" ht="12.75" customHeight="1" x14ac:dyDescent="0.25">
      <c r="A44" s="65"/>
      <c r="B44" s="64"/>
      <c r="C44" s="12"/>
      <c r="D44" s="147"/>
      <c r="E44" s="66"/>
      <c r="F44" s="148"/>
      <c r="G44" s="149"/>
      <c r="H44" s="148"/>
      <c r="I44" s="149"/>
      <c r="J44" s="151">
        <f t="shared" si="0"/>
        <v>0</v>
      </c>
      <c r="K44" s="129"/>
      <c r="L44" s="16"/>
    </row>
    <row r="45" spans="1:12" ht="12.75" customHeight="1" x14ac:dyDescent="0.25">
      <c r="A45" s="162"/>
      <c r="B45" s="64"/>
      <c r="C45" s="13"/>
      <c r="D45" s="147"/>
      <c r="E45" s="66"/>
      <c r="F45" s="150"/>
      <c r="G45" s="149"/>
      <c r="H45" s="163"/>
      <c r="I45" s="149"/>
      <c r="J45" s="151">
        <f t="shared" si="0"/>
        <v>0</v>
      </c>
      <c r="K45" s="129"/>
      <c r="L45" s="16"/>
    </row>
    <row r="46" spans="1:12" ht="12.75" customHeight="1" x14ac:dyDescent="0.25">
      <c r="A46" s="76"/>
      <c r="B46" s="64"/>
      <c r="C46" s="5"/>
      <c r="D46" s="147"/>
      <c r="E46" s="66"/>
      <c r="F46" s="148"/>
      <c r="G46" s="149"/>
      <c r="H46" s="164"/>
      <c r="I46" s="149"/>
      <c r="J46" s="151">
        <f t="shared" si="0"/>
        <v>0</v>
      </c>
      <c r="K46" s="129"/>
      <c r="L46" s="16"/>
    </row>
    <row r="47" spans="1:12" ht="12.75" customHeight="1" x14ac:dyDescent="0.25">
      <c r="A47" s="162"/>
      <c r="B47" s="64"/>
      <c r="C47" s="13"/>
      <c r="D47" s="147"/>
      <c r="E47" s="66"/>
      <c r="F47" s="150"/>
      <c r="G47" s="149"/>
      <c r="H47" s="163"/>
      <c r="I47" s="149"/>
      <c r="J47" s="151">
        <f t="shared" si="0"/>
        <v>0</v>
      </c>
      <c r="K47" s="129"/>
      <c r="L47" s="16"/>
    </row>
    <row r="48" spans="1:12" ht="15" customHeight="1" x14ac:dyDescent="0.25">
      <c r="D48" s="42"/>
      <c r="E48" s="42"/>
      <c r="F48" s="42"/>
      <c r="G48" s="42"/>
      <c r="H48" s="42"/>
      <c r="I48" s="42"/>
      <c r="J48" s="42"/>
      <c r="K48" s="42"/>
    </row>
    <row r="49" spans="1:13" ht="13.5" customHeight="1" x14ac:dyDescent="0.25">
      <c r="A49" s="169" t="s">
        <v>24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1"/>
    </row>
    <row r="50" spans="1:13" ht="12.75" customHeight="1" x14ac:dyDescent="0.25">
      <c r="A50" s="172" t="s">
        <v>99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4"/>
      <c r="M50" s="42"/>
    </row>
    <row r="51" spans="1:13" ht="12.75" customHeight="1" x14ac:dyDescent="0.25">
      <c r="A51" s="175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7"/>
      <c r="M51" s="42"/>
    </row>
    <row r="52" spans="1:13" ht="12.75" customHeight="1" x14ac:dyDescent="0.25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7"/>
      <c r="M52" s="42"/>
    </row>
    <row r="53" spans="1:13" ht="12.75" customHeight="1" x14ac:dyDescent="0.25">
      <c r="A53" s="175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7"/>
      <c r="M53" s="42"/>
    </row>
    <row r="54" spans="1:13" ht="12.75" customHeight="1" x14ac:dyDescent="0.25">
      <c r="A54" s="175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7"/>
      <c r="M54" s="42"/>
    </row>
    <row r="55" spans="1:13" ht="12.75" customHeight="1" x14ac:dyDescent="0.25">
      <c r="A55" s="175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7"/>
      <c r="M55" s="42"/>
    </row>
    <row r="56" spans="1:13" ht="12.75" customHeight="1" x14ac:dyDescent="0.25">
      <c r="A56" s="175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7"/>
      <c r="M56" s="42"/>
    </row>
    <row r="57" spans="1:13" ht="12.75" customHeight="1" x14ac:dyDescent="0.25">
      <c r="A57" s="175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7"/>
      <c r="M57" s="42"/>
    </row>
    <row r="58" spans="1:13" ht="12.75" customHeight="1" x14ac:dyDescent="0.25">
      <c r="A58" s="165" t="s">
        <v>92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7"/>
      <c r="M58" s="42"/>
    </row>
    <row r="59" spans="1:13" ht="12.75" customHeigh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2"/>
    </row>
    <row r="60" spans="1:13" ht="12.75" customHeight="1" x14ac:dyDescent="0.25">
      <c r="A60" s="45"/>
      <c r="B60" s="45"/>
      <c r="C60" s="45"/>
      <c r="D60" s="45"/>
      <c r="E60" s="45"/>
      <c r="F60" s="45"/>
      <c r="G60" s="179" t="s">
        <v>59</v>
      </c>
      <c r="H60" s="184" t="s">
        <v>29</v>
      </c>
      <c r="I60" s="184"/>
      <c r="J60" s="185"/>
      <c r="K60" s="48">
        <f>SUM(J28+J29+J30+J31+J32+J33+J35+J34+J36+J37+J38+J39+J40+J41+J42+J43+J44+J45+J46+J47)</f>
        <v>3.1599599999999999</v>
      </c>
      <c r="L60" s="45"/>
      <c r="M60" s="42"/>
    </row>
    <row r="61" spans="1:13" ht="12.75" customHeight="1" x14ac:dyDescent="0.25">
      <c r="A61" s="45"/>
      <c r="B61" s="45"/>
      <c r="C61" s="45"/>
      <c r="D61" s="45"/>
      <c r="E61" s="45"/>
      <c r="F61" s="45"/>
      <c r="G61" s="180"/>
      <c r="H61" s="186" t="s">
        <v>60</v>
      </c>
      <c r="I61" s="186"/>
      <c r="J61" s="187"/>
      <c r="K61" s="49">
        <f>K60/I10</f>
        <v>1.5799799999999999</v>
      </c>
      <c r="L61" s="45"/>
      <c r="M61" s="42"/>
    </row>
    <row r="62" spans="1:13" ht="12.75" customHeight="1" x14ac:dyDescent="0.25">
      <c r="A62" s="45"/>
      <c r="B62" s="45"/>
      <c r="C62" s="45"/>
      <c r="D62" s="45"/>
      <c r="E62" s="45"/>
      <c r="F62" s="45"/>
      <c r="G62" s="180"/>
      <c r="H62" s="186" t="s">
        <v>32</v>
      </c>
      <c r="I62" s="186"/>
      <c r="J62" s="187"/>
      <c r="K62" s="50">
        <v>0.3</v>
      </c>
      <c r="L62" s="45"/>
      <c r="M62" s="42"/>
    </row>
    <row r="63" spans="1:13" ht="12.75" customHeight="1" x14ac:dyDescent="0.25">
      <c r="A63" s="45"/>
      <c r="B63" s="45"/>
      <c r="C63" s="45"/>
      <c r="D63" s="45"/>
      <c r="E63" s="45"/>
      <c r="F63" s="45"/>
      <c r="G63" s="180"/>
      <c r="H63" s="186" t="s">
        <v>35</v>
      </c>
      <c r="I63" s="186"/>
      <c r="J63" s="187"/>
      <c r="K63" s="51">
        <f>1/K62</f>
        <v>3.3333333333333335</v>
      </c>
      <c r="L63" s="45"/>
      <c r="M63" s="42"/>
    </row>
    <row r="64" spans="1:13" ht="12.75" customHeight="1" x14ac:dyDescent="0.25">
      <c r="A64" s="45"/>
      <c r="B64" s="45"/>
      <c r="C64" s="45"/>
      <c r="D64" s="45"/>
      <c r="E64" s="45"/>
      <c r="F64" s="45"/>
      <c r="G64" s="180"/>
      <c r="H64" s="186" t="s">
        <v>36</v>
      </c>
      <c r="I64" s="186"/>
      <c r="J64" s="187"/>
      <c r="K64" s="49">
        <f>K60*K63</f>
        <v>10.533200000000001</v>
      </c>
      <c r="L64" s="45"/>
      <c r="M64" s="42"/>
    </row>
    <row r="65" spans="1:13" ht="12.75" customHeight="1" x14ac:dyDescent="0.25">
      <c r="A65" s="45"/>
      <c r="B65" s="45"/>
      <c r="C65" s="45"/>
      <c r="D65" s="45"/>
      <c r="E65" s="45"/>
      <c r="F65" s="45"/>
      <c r="G65" s="180"/>
      <c r="H65" s="186" t="s">
        <v>37</v>
      </c>
      <c r="I65" s="186"/>
      <c r="J65" s="187"/>
      <c r="K65" s="49">
        <f>K64-K61</f>
        <v>8.9532200000000017</v>
      </c>
      <c r="L65" s="45"/>
      <c r="M65" s="42"/>
    </row>
    <row r="66" spans="1:13" ht="15.75" customHeight="1" x14ac:dyDescent="0.25">
      <c r="A66" s="45"/>
      <c r="B66" s="45"/>
      <c r="C66" s="45"/>
      <c r="D66" s="45"/>
      <c r="E66" s="45"/>
      <c r="F66" s="45"/>
      <c r="G66" s="180"/>
      <c r="H66" s="186" t="s">
        <v>61</v>
      </c>
      <c r="I66" s="186"/>
      <c r="J66" s="187"/>
      <c r="K66" s="49">
        <f>K68-K64</f>
        <v>1.3693159999999995</v>
      </c>
      <c r="L66" s="45"/>
      <c r="M66" s="42"/>
    </row>
    <row r="67" spans="1:13" ht="12.75" customHeight="1" x14ac:dyDescent="0.25">
      <c r="A67" s="16"/>
      <c r="B67" s="16"/>
      <c r="C67" s="16"/>
      <c r="D67" s="16"/>
      <c r="E67" s="16"/>
      <c r="F67" s="16"/>
      <c r="G67" s="180"/>
      <c r="H67" s="186" t="s">
        <v>62</v>
      </c>
      <c r="I67" s="186"/>
      <c r="J67" s="187"/>
      <c r="K67" s="52">
        <v>0.13</v>
      </c>
      <c r="L67" s="16"/>
    </row>
    <row r="68" spans="1:13" ht="12.75" customHeight="1" x14ac:dyDescent="0.25">
      <c r="A68" s="29"/>
      <c r="B68" s="29"/>
      <c r="C68" s="29"/>
      <c r="D68" s="29"/>
      <c r="E68" s="29"/>
      <c r="F68" s="43"/>
      <c r="G68" s="180"/>
      <c r="H68" s="186" t="s">
        <v>40</v>
      </c>
      <c r="I68" s="186"/>
      <c r="J68" s="187"/>
      <c r="K68" s="49">
        <f>+K64*(K67/1)+K64</f>
        <v>11.902516</v>
      </c>
      <c r="L68" s="16"/>
    </row>
    <row r="69" spans="1:13" ht="12.75" customHeight="1" x14ac:dyDescent="0.25">
      <c r="A69" s="29"/>
      <c r="B69" s="29"/>
      <c r="C69" s="29"/>
      <c r="D69" s="29"/>
      <c r="E69" s="29"/>
      <c r="F69" s="43"/>
      <c r="G69" s="181"/>
      <c r="H69" s="182" t="s">
        <v>63</v>
      </c>
      <c r="I69" s="182"/>
      <c r="J69" s="183"/>
      <c r="K69" s="53">
        <f>K68/I10</f>
        <v>5.9512580000000002</v>
      </c>
      <c r="L69" s="16"/>
    </row>
    <row r="70" spans="1:13" ht="12.75" customHeight="1" x14ac:dyDescent="0.25">
      <c r="A70" s="29"/>
      <c r="B70" s="29"/>
      <c r="C70" s="29"/>
      <c r="D70" s="29"/>
      <c r="E70" s="29"/>
      <c r="F70" s="43"/>
      <c r="G70" s="16"/>
      <c r="H70" s="46"/>
      <c r="I70" s="46"/>
      <c r="J70" s="46"/>
      <c r="K70" s="47"/>
    </row>
    <row r="71" spans="1:13" ht="12.75" customHeight="1" x14ac:dyDescent="0.25">
      <c r="A71" s="29"/>
      <c r="B71" s="38"/>
      <c r="C71" s="38"/>
      <c r="D71" s="29"/>
      <c r="E71" s="29"/>
      <c r="F71" s="43"/>
      <c r="G71" s="188" t="s">
        <v>64</v>
      </c>
      <c r="H71" s="160" t="s">
        <v>29</v>
      </c>
      <c r="I71" s="161"/>
      <c r="J71" s="161"/>
      <c r="K71" s="48">
        <f>SUM(J28+J29+J30+J31+J32+J33+J35+J34+J36+J37+J38+J39+J40+J41+J42+J43+J44+J45+J46+J47)</f>
        <v>3.1599599999999999</v>
      </c>
      <c r="L71" s="42"/>
    </row>
    <row r="72" spans="1:13" ht="12.75" customHeight="1" x14ac:dyDescent="0.25">
      <c r="A72" s="29"/>
      <c r="B72" s="29"/>
      <c r="C72" s="29"/>
      <c r="D72" s="29"/>
      <c r="E72" s="29"/>
      <c r="F72" s="43"/>
      <c r="G72" s="189"/>
      <c r="H72" s="158" t="s">
        <v>60</v>
      </c>
      <c r="I72" s="159"/>
      <c r="J72" s="159"/>
      <c r="K72" s="49">
        <f>K71/I10</f>
        <v>1.5799799999999999</v>
      </c>
      <c r="L72" s="42"/>
    </row>
    <row r="73" spans="1:13" ht="12.75" customHeight="1" x14ac:dyDescent="0.25">
      <c r="A73" s="29"/>
      <c r="B73" s="29"/>
      <c r="C73" s="29"/>
      <c r="D73" s="29"/>
      <c r="E73" s="29"/>
      <c r="F73" s="43"/>
      <c r="G73" s="189"/>
      <c r="H73" s="158" t="s">
        <v>32</v>
      </c>
      <c r="I73" s="159"/>
      <c r="J73" s="159"/>
      <c r="K73" s="52">
        <f>K71/K75*1</f>
        <v>0.25505391428571422</v>
      </c>
      <c r="L73" s="42"/>
    </row>
    <row r="74" spans="1:13" ht="12.75" customHeight="1" x14ac:dyDescent="0.25">
      <c r="B74" s="29"/>
      <c r="C74" s="29"/>
      <c r="D74" s="29"/>
      <c r="E74" s="29"/>
      <c r="F74" s="43"/>
      <c r="G74" s="189"/>
      <c r="H74" s="158" t="s">
        <v>35</v>
      </c>
      <c r="I74" s="159"/>
      <c r="J74" s="159"/>
      <c r="K74" s="51">
        <f>K75/K71</f>
        <v>3.9207396710633846</v>
      </c>
      <c r="L74" s="42"/>
    </row>
    <row r="75" spans="1:13" ht="12.75" customHeight="1" x14ac:dyDescent="0.25">
      <c r="B75" s="29"/>
      <c r="C75" s="29"/>
      <c r="D75" s="29"/>
      <c r="E75" s="29"/>
      <c r="F75" s="43"/>
      <c r="G75" s="189"/>
      <c r="H75" s="158" t="s">
        <v>36</v>
      </c>
      <c r="I75" s="159"/>
      <c r="J75" s="159"/>
      <c r="K75" s="49">
        <f>+K79*1/(1+K78)</f>
        <v>12.389380530973453</v>
      </c>
      <c r="L75" s="42"/>
    </row>
    <row r="76" spans="1:13" ht="12.75" customHeight="1" x14ac:dyDescent="0.25">
      <c r="B76" s="29"/>
      <c r="C76" s="29"/>
      <c r="D76" s="29"/>
      <c r="E76" s="29"/>
      <c r="F76" s="43"/>
      <c r="G76" s="189"/>
      <c r="H76" s="158" t="s">
        <v>37</v>
      </c>
      <c r="I76" s="159"/>
      <c r="J76" s="159"/>
      <c r="K76" s="49">
        <f>K75-K71</f>
        <v>9.2294205309734529</v>
      </c>
      <c r="L76" s="42"/>
    </row>
    <row r="77" spans="1:13" ht="12.75" customHeight="1" x14ac:dyDescent="0.25">
      <c r="B77" s="29"/>
      <c r="C77" s="29"/>
      <c r="D77" s="29"/>
      <c r="E77" s="29"/>
      <c r="F77" s="43"/>
      <c r="G77" s="189"/>
      <c r="H77" s="158" t="s">
        <v>65</v>
      </c>
      <c r="I77" s="159"/>
      <c r="J77" s="159"/>
      <c r="K77" s="49">
        <f>K79-K75</f>
        <v>1.6106194690265472</v>
      </c>
      <c r="L77" s="42"/>
    </row>
    <row r="78" spans="1:13" ht="12.75" customHeight="1" x14ac:dyDescent="0.25">
      <c r="B78" s="29"/>
      <c r="C78" s="29"/>
      <c r="D78" s="29"/>
      <c r="E78" s="29"/>
      <c r="F78" s="43"/>
      <c r="G78" s="189"/>
      <c r="H78" s="158" t="s">
        <v>62</v>
      </c>
      <c r="I78" s="159"/>
      <c r="J78" s="159"/>
      <c r="K78" s="52">
        <v>0.13</v>
      </c>
      <c r="L78" s="42"/>
    </row>
    <row r="79" spans="1:13" ht="12.75" customHeight="1" x14ac:dyDescent="0.25">
      <c r="B79" s="29"/>
      <c r="C79" s="29"/>
      <c r="D79" s="29"/>
      <c r="E79" s="29"/>
      <c r="F79" s="43"/>
      <c r="G79" s="189"/>
      <c r="H79" s="158" t="s">
        <v>40</v>
      </c>
      <c r="I79" s="159"/>
      <c r="J79" s="159"/>
      <c r="K79" s="54">
        <v>14</v>
      </c>
      <c r="L79" s="42"/>
    </row>
    <row r="80" spans="1:13" ht="12.75" customHeight="1" x14ac:dyDescent="0.25">
      <c r="B80" s="29"/>
      <c r="C80" s="29"/>
      <c r="D80" s="29"/>
      <c r="E80" s="29"/>
      <c r="F80" s="43"/>
      <c r="G80" s="190"/>
      <c r="H80" s="191" t="s">
        <v>63</v>
      </c>
      <c r="I80" s="192"/>
      <c r="J80" s="192"/>
      <c r="K80" s="55">
        <f>K79/I10</f>
        <v>7</v>
      </c>
      <c r="L80" s="42"/>
    </row>
    <row r="81" spans="2:11" ht="12.75" customHeight="1" x14ac:dyDescent="0.25">
      <c r="B81" s="29"/>
      <c r="C81" s="29"/>
      <c r="D81" s="29"/>
      <c r="E81" s="29"/>
      <c r="F81" s="43"/>
      <c r="G81" s="42"/>
      <c r="H81" s="42"/>
      <c r="I81" s="42"/>
      <c r="J81" s="42"/>
      <c r="K81" s="42"/>
    </row>
    <row r="82" spans="2:11" ht="12.75" customHeight="1" x14ac:dyDescent="0.25">
      <c r="B82" s="29"/>
      <c r="C82" s="29"/>
      <c r="D82" s="29"/>
      <c r="E82" s="29"/>
      <c r="F82" s="43"/>
    </row>
    <row r="83" spans="2:11" ht="12.75" customHeight="1" x14ac:dyDescent="0.25">
      <c r="B83" s="29"/>
      <c r="C83" s="29"/>
      <c r="D83" s="29"/>
      <c r="E83" s="29"/>
      <c r="F83" s="43"/>
    </row>
    <row r="84" spans="2:11" ht="12.75" customHeight="1" x14ac:dyDescent="0.25">
      <c r="B84" s="29"/>
      <c r="C84" s="29"/>
      <c r="D84" s="29"/>
      <c r="E84" s="29"/>
      <c r="F84" s="43"/>
    </row>
    <row r="85" spans="2:11" ht="12.75" customHeight="1" x14ac:dyDescent="0.25">
      <c r="B85" s="29"/>
      <c r="C85" s="29"/>
      <c r="D85" s="29"/>
      <c r="E85" s="29"/>
      <c r="F85" s="43"/>
    </row>
    <row r="86" spans="2:11" ht="12.75" customHeight="1" x14ac:dyDescent="0.25">
      <c r="B86" s="168" t="s">
        <v>66</v>
      </c>
      <c r="C86" s="86"/>
      <c r="D86" s="29"/>
      <c r="E86" s="29"/>
      <c r="F86" s="43"/>
    </row>
    <row r="87" spans="2:11" ht="12.75" customHeight="1" x14ac:dyDescent="0.25">
      <c r="B87" s="104" t="s">
        <v>41</v>
      </c>
      <c r="C87" s="83"/>
      <c r="D87" s="29"/>
      <c r="E87" s="29"/>
      <c r="F87" s="43"/>
    </row>
    <row r="88" spans="2:11" ht="12.75" customHeight="1" x14ac:dyDescent="0.25">
      <c r="B88" s="120"/>
      <c r="C88" s="120"/>
      <c r="D88" s="29"/>
      <c r="E88" s="29"/>
      <c r="F88" s="43"/>
    </row>
    <row r="89" spans="2:11" ht="12.75" customHeight="1" x14ac:dyDescent="0.25">
      <c r="B89" s="40"/>
      <c r="C89" s="40"/>
      <c r="D89" s="29"/>
      <c r="E89" s="29"/>
      <c r="F89" s="43"/>
      <c r="G89" s="43"/>
    </row>
    <row r="90" spans="2:11" ht="12.75" customHeight="1" x14ac:dyDescent="0.25">
      <c r="B90" s="40"/>
      <c r="C90" s="40"/>
      <c r="D90" s="29"/>
      <c r="E90" s="29"/>
      <c r="F90" s="29"/>
      <c r="J90" s="28"/>
      <c r="K90" s="39"/>
    </row>
  </sheetData>
  <mergeCells count="142">
    <mergeCell ref="B86:C86"/>
    <mergeCell ref="B87:C88"/>
    <mergeCell ref="A49:L49"/>
    <mergeCell ref="A50:L57"/>
    <mergeCell ref="G60:G69"/>
    <mergeCell ref="H69:J69"/>
    <mergeCell ref="H60:J60"/>
    <mergeCell ref="H61:J61"/>
    <mergeCell ref="H62:J62"/>
    <mergeCell ref="H63:J63"/>
    <mergeCell ref="H64:J64"/>
    <mergeCell ref="H65:J65"/>
    <mergeCell ref="H66:J66"/>
    <mergeCell ref="H67:J67"/>
    <mergeCell ref="H68:J68"/>
    <mergeCell ref="G71:G80"/>
    <mergeCell ref="H80:J80"/>
    <mergeCell ref="H79:J79"/>
    <mergeCell ref="H78:J78"/>
    <mergeCell ref="H77:J77"/>
    <mergeCell ref="H76:J76"/>
    <mergeCell ref="H75:J75"/>
    <mergeCell ref="H74:J74"/>
    <mergeCell ref="H73:J73"/>
    <mergeCell ref="H72:J72"/>
    <mergeCell ref="H71:J71"/>
    <mergeCell ref="A44:B44"/>
    <mergeCell ref="F44:G44"/>
    <mergeCell ref="H44:I44"/>
    <mergeCell ref="J44:K44"/>
    <mergeCell ref="A45:B45"/>
    <mergeCell ref="F45:G45"/>
    <mergeCell ref="H45:I45"/>
    <mergeCell ref="J45:K45"/>
    <mergeCell ref="D44:E44"/>
    <mergeCell ref="D45:E45"/>
    <mergeCell ref="A46:B46"/>
    <mergeCell ref="F46:G46"/>
    <mergeCell ref="H46:I46"/>
    <mergeCell ref="J46:K46"/>
    <mergeCell ref="A47:B47"/>
    <mergeCell ref="F47:G47"/>
    <mergeCell ref="H47:I47"/>
    <mergeCell ref="J47:K47"/>
    <mergeCell ref="D46:E46"/>
    <mergeCell ref="D47:E47"/>
    <mergeCell ref="A58:L58"/>
    <mergeCell ref="A42:B42"/>
    <mergeCell ref="F42:G42"/>
    <mergeCell ref="H42:I42"/>
    <mergeCell ref="J42:K42"/>
    <mergeCell ref="A43:B43"/>
    <mergeCell ref="F43:G43"/>
    <mergeCell ref="H43:I43"/>
    <mergeCell ref="J43:K43"/>
    <mergeCell ref="D42:E42"/>
    <mergeCell ref="D43:E43"/>
    <mergeCell ref="A40:B40"/>
    <mergeCell ref="F40:G40"/>
    <mergeCell ref="H40:I40"/>
    <mergeCell ref="J40:K40"/>
    <mergeCell ref="A41:B41"/>
    <mergeCell ref="F41:G41"/>
    <mergeCell ref="H41:I41"/>
    <mergeCell ref="J41:K41"/>
    <mergeCell ref="A38:B38"/>
    <mergeCell ref="F38:G38"/>
    <mergeCell ref="H38:I38"/>
    <mergeCell ref="J38:K38"/>
    <mergeCell ref="A39:B39"/>
    <mergeCell ref="F39:G39"/>
    <mergeCell ref="H39:I39"/>
    <mergeCell ref="J39:K39"/>
    <mergeCell ref="D38:E38"/>
    <mergeCell ref="D40:E40"/>
    <mergeCell ref="D41:E41"/>
    <mergeCell ref="D39:E39"/>
    <mergeCell ref="A37:B37"/>
    <mergeCell ref="F37:G37"/>
    <mergeCell ref="H37:I37"/>
    <mergeCell ref="J37:K37"/>
    <mergeCell ref="A34:B34"/>
    <mergeCell ref="F34:G34"/>
    <mergeCell ref="H34:I34"/>
    <mergeCell ref="J34:K34"/>
    <mergeCell ref="A35:B35"/>
    <mergeCell ref="F35:G35"/>
    <mergeCell ref="H35:I35"/>
    <mergeCell ref="J35:K35"/>
    <mergeCell ref="D37:E37"/>
    <mergeCell ref="D34:E34"/>
    <mergeCell ref="D35:E35"/>
    <mergeCell ref="D36:E36"/>
    <mergeCell ref="A36:B36"/>
    <mergeCell ref="F36:G36"/>
    <mergeCell ref="H36:I36"/>
    <mergeCell ref="J36:K36"/>
    <mergeCell ref="A32:B32"/>
    <mergeCell ref="F32:G32"/>
    <mergeCell ref="H32:I32"/>
    <mergeCell ref="J32:K32"/>
    <mergeCell ref="A33:B33"/>
    <mergeCell ref="F33:G33"/>
    <mergeCell ref="H33:I33"/>
    <mergeCell ref="J33:K33"/>
    <mergeCell ref="D32:E32"/>
    <mergeCell ref="D33:E33"/>
    <mergeCell ref="D29:E29"/>
    <mergeCell ref="F30:G30"/>
    <mergeCell ref="H30:I30"/>
    <mergeCell ref="J30:K30"/>
    <mergeCell ref="A31:B31"/>
    <mergeCell ref="F31:G31"/>
    <mergeCell ref="H31:I31"/>
    <mergeCell ref="J31:K31"/>
    <mergeCell ref="A30:B30"/>
    <mergeCell ref="D30:E30"/>
    <mergeCell ref="D31:E31"/>
    <mergeCell ref="A29:B29"/>
    <mergeCell ref="F29:G29"/>
    <mergeCell ref="H29:I29"/>
    <mergeCell ref="J29:K29"/>
    <mergeCell ref="A1:L4"/>
    <mergeCell ref="C6:E6"/>
    <mergeCell ref="F6:H6"/>
    <mergeCell ref="I6:L6"/>
    <mergeCell ref="F8:H8"/>
    <mergeCell ref="I8:L8"/>
    <mergeCell ref="A28:B28"/>
    <mergeCell ref="F28:G28"/>
    <mergeCell ref="H28:I28"/>
    <mergeCell ref="J28:K28"/>
    <mergeCell ref="D28:E28"/>
    <mergeCell ref="C10:E10"/>
    <mergeCell ref="I10:L10"/>
    <mergeCell ref="A12:L12"/>
    <mergeCell ref="A14:L25"/>
    <mergeCell ref="D27:E27"/>
    <mergeCell ref="A27:B27"/>
    <mergeCell ref="F27:G27"/>
    <mergeCell ref="H27:I27"/>
    <mergeCell ref="J27:K27"/>
  </mergeCells>
  <conditionalFormatting sqref="C28:C47">
    <cfRule type="cellIs" dxfId="2" priority="1" stopIfTrue="1" operator="equal">
      <formula>"Sim"</formula>
    </cfRule>
  </conditionalFormatting>
  <dataValidations count="1">
    <dataValidation type="list" allowBlank="1" showErrorMessage="1" sqref="C28:C47" xr:uid="{F1B306B1-53B8-43DC-80FB-8DAB007B7D37}">
      <formula1>$M$2:$M$4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6D3B-45ED-445F-8E3A-1703DBB828BE}">
  <sheetPr>
    <tabColor rgb="FFFF0000"/>
    <outlinePr summaryBelow="0" summaryRight="0"/>
  </sheetPr>
  <dimension ref="A1:M88"/>
  <sheetViews>
    <sheetView topLeftCell="A48" zoomScale="90" zoomScaleNormal="90" workbookViewId="0">
      <selection activeCell="N76" sqref="N76"/>
    </sheetView>
  </sheetViews>
  <sheetFormatPr defaultColWidth="11.125" defaultRowHeight="15" customHeight="1" x14ac:dyDescent="0.25"/>
  <cols>
    <col min="1" max="1" width="10.875" customWidth="1"/>
    <col min="2" max="2" width="18.5" customWidth="1"/>
    <col min="3" max="3" width="12.5" customWidth="1"/>
    <col min="4" max="4" width="6.625" customWidth="1"/>
    <col min="5" max="5" width="8.5" customWidth="1"/>
    <col min="6" max="6" width="7.5" customWidth="1"/>
    <col min="7" max="7" width="8.5" customWidth="1"/>
    <col min="8" max="8" width="8.625" customWidth="1"/>
    <col min="9" max="9" width="5.625" customWidth="1"/>
    <col min="10" max="10" width="14.375" customWidth="1"/>
    <col min="11" max="11" width="8.75" customWidth="1"/>
    <col min="12" max="12" width="2.5" customWidth="1"/>
    <col min="13" max="31" width="10.875" customWidth="1"/>
  </cols>
  <sheetData>
    <row r="1" spans="1:13" ht="12.75" customHeight="1" x14ac:dyDescent="0.25">
      <c r="A1" s="105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  <c r="M1" s="29"/>
    </row>
    <row r="2" spans="1:13" ht="12.75" customHeight="1" x14ac:dyDescent="0.25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/>
      <c r="M2" s="30" t="s">
        <v>1</v>
      </c>
    </row>
    <row r="3" spans="1:13" ht="12.75" customHeight="1" x14ac:dyDescent="0.25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5"/>
      <c r="M3" s="30" t="s">
        <v>2</v>
      </c>
    </row>
    <row r="4" spans="1:13" ht="12.75" customHeight="1" x14ac:dyDescent="0.25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  <c r="M4" s="30"/>
    </row>
    <row r="5" spans="1:13" ht="12.75" customHeight="1" x14ac:dyDescent="0.25">
      <c r="A5" s="29"/>
      <c r="B5" s="31"/>
      <c r="C5" s="31"/>
      <c r="D5" s="31"/>
      <c r="E5" s="31"/>
      <c r="F5" s="31"/>
      <c r="G5" s="31"/>
      <c r="H5" s="31"/>
      <c r="I5" s="31"/>
      <c r="J5" s="31"/>
      <c r="K5" s="31"/>
      <c r="L5" s="1"/>
      <c r="M5" s="30"/>
    </row>
    <row r="6" spans="1:13" ht="12.75" customHeight="1" x14ac:dyDescent="0.25">
      <c r="A6" s="29"/>
      <c r="B6" s="32"/>
      <c r="C6" s="119"/>
      <c r="D6" s="120"/>
      <c r="E6" s="120"/>
      <c r="F6" s="121" t="s">
        <v>44</v>
      </c>
      <c r="G6" s="122"/>
      <c r="H6" s="123"/>
      <c r="I6" s="124" t="s">
        <v>45</v>
      </c>
      <c r="J6" s="125"/>
      <c r="K6" s="125"/>
      <c r="L6" s="126"/>
      <c r="M6" s="30"/>
    </row>
    <row r="7" spans="1:13" ht="12.75" customHeight="1" x14ac:dyDescent="0.25">
      <c r="A7" s="29"/>
      <c r="B7" s="32"/>
      <c r="C7" s="33"/>
      <c r="D7" s="33"/>
      <c r="E7" s="33"/>
      <c r="F7" s="32"/>
      <c r="G7" s="32"/>
      <c r="H7" s="32"/>
      <c r="I7" s="33"/>
      <c r="J7" s="33"/>
      <c r="K7" s="33"/>
      <c r="L7" s="33"/>
      <c r="M7" s="30"/>
    </row>
    <row r="8" spans="1:13" ht="12.75" customHeight="1" x14ac:dyDescent="0.25">
      <c r="A8" s="29"/>
      <c r="B8" s="32"/>
      <c r="C8" s="33"/>
      <c r="D8" s="33"/>
      <c r="E8" s="33"/>
      <c r="F8" s="121" t="s">
        <v>46</v>
      </c>
      <c r="G8" s="120"/>
      <c r="H8" s="91"/>
      <c r="I8" s="124" t="s">
        <v>67</v>
      </c>
      <c r="J8" s="125"/>
      <c r="K8" s="125"/>
      <c r="L8" s="126"/>
      <c r="M8" s="30"/>
    </row>
    <row r="9" spans="1:13" ht="12.75" customHeight="1" x14ac:dyDescent="0.25">
      <c r="A9" s="29"/>
      <c r="B9" s="31"/>
      <c r="C9" s="31"/>
      <c r="D9" s="31"/>
      <c r="E9" s="31"/>
      <c r="F9" s="31"/>
      <c r="G9" s="31"/>
      <c r="H9" s="31"/>
      <c r="I9" s="31"/>
      <c r="J9" s="31"/>
      <c r="K9" s="31"/>
      <c r="L9" s="29"/>
      <c r="M9" s="30"/>
    </row>
    <row r="10" spans="1:13" ht="12.75" customHeight="1" x14ac:dyDescent="0.25">
      <c r="A10" s="29"/>
      <c r="B10" s="35"/>
      <c r="C10" s="119"/>
      <c r="D10" s="120"/>
      <c r="E10" s="120"/>
      <c r="F10" s="31"/>
      <c r="G10" s="36"/>
      <c r="H10" s="34" t="s">
        <v>5</v>
      </c>
      <c r="I10" s="124">
        <v>2</v>
      </c>
      <c r="J10" s="125"/>
      <c r="K10" s="125"/>
      <c r="L10" s="126"/>
      <c r="M10" s="29"/>
    </row>
    <row r="11" spans="1:13" ht="12.75" customHeight="1" x14ac:dyDescent="0.25">
      <c r="A11" s="29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29"/>
      <c r="M11" s="29"/>
    </row>
    <row r="12" spans="1:13" ht="12.75" customHeight="1" x14ac:dyDescent="0.25">
      <c r="A12" s="136" t="s">
        <v>68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8"/>
      <c r="M12" s="29"/>
    </row>
    <row r="13" spans="1:13" ht="12.75" customHeight="1" x14ac:dyDescent="0.25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29"/>
      <c r="M13" s="29"/>
    </row>
    <row r="14" spans="1:13" ht="12.75" customHeight="1" x14ac:dyDescent="0.25">
      <c r="A14" s="110" t="e" vm="2">
        <v>#VALUE!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  <c r="M14" s="29"/>
    </row>
    <row r="15" spans="1:13" ht="12.75" customHeight="1" x14ac:dyDescent="0.25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1"/>
      <c r="M15" s="29"/>
    </row>
    <row r="16" spans="1:13" ht="12.75" customHeight="1" x14ac:dyDescent="0.25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1"/>
      <c r="M16" s="29"/>
    </row>
    <row r="17" spans="1:12" ht="12.75" customHeight="1" x14ac:dyDescent="0.25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1"/>
    </row>
    <row r="18" spans="1:12" ht="12.75" customHeight="1" x14ac:dyDescent="0.25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</row>
    <row r="19" spans="1:12" ht="12.75" customHeight="1" x14ac:dyDescent="0.25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1"/>
    </row>
    <row r="20" spans="1:12" ht="12.75" customHeight="1" x14ac:dyDescent="0.25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1"/>
    </row>
    <row r="21" spans="1:12" ht="12.75" customHeight="1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1"/>
    </row>
    <row r="22" spans="1:12" ht="12.75" customHeight="1" x14ac:dyDescent="0.25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1"/>
    </row>
    <row r="23" spans="1:12" ht="12.75" customHeight="1" x14ac:dyDescent="0.2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1"/>
    </row>
    <row r="24" spans="1:12" ht="12.75" customHeight="1" x14ac:dyDescent="0.25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1"/>
    </row>
    <row r="25" spans="1:12" ht="12.75" customHeight="1" x14ac:dyDescent="0.2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7"/>
    </row>
    <row r="26" spans="1:12" ht="12.75" customHeight="1" x14ac:dyDescent="0.25">
      <c r="A26" s="16"/>
      <c r="B26" s="14"/>
      <c r="C26" s="14"/>
      <c r="D26" s="42"/>
      <c r="E26" s="42"/>
      <c r="F26" s="14"/>
      <c r="G26" s="14"/>
      <c r="H26" s="14"/>
      <c r="I26" s="14"/>
      <c r="J26" s="14"/>
      <c r="K26" s="14"/>
      <c r="L26" s="29"/>
    </row>
    <row r="27" spans="1:12" ht="12.75" customHeight="1" x14ac:dyDescent="0.25">
      <c r="A27" s="141" t="s">
        <v>8</v>
      </c>
      <c r="B27" s="142"/>
      <c r="C27" s="44" t="s">
        <v>48</v>
      </c>
      <c r="D27" s="139" t="s">
        <v>10</v>
      </c>
      <c r="E27" s="140"/>
      <c r="F27" s="139" t="s">
        <v>11</v>
      </c>
      <c r="G27" s="143"/>
      <c r="H27" s="144" t="s">
        <v>12</v>
      </c>
      <c r="I27" s="145"/>
      <c r="J27" s="144" t="s">
        <v>13</v>
      </c>
      <c r="K27" s="146"/>
      <c r="L27" s="16"/>
    </row>
    <row r="28" spans="1:12" ht="12.75" customHeight="1" x14ac:dyDescent="0.25">
      <c r="A28" s="127" t="s">
        <v>69</v>
      </c>
      <c r="B28" s="87"/>
      <c r="C28" s="15" t="s">
        <v>2</v>
      </c>
      <c r="D28" s="205">
        <v>0.36</v>
      </c>
      <c r="E28" s="206"/>
      <c r="F28" s="128" t="s">
        <v>50</v>
      </c>
      <c r="G28" s="129"/>
      <c r="H28" s="130">
        <v>6.99</v>
      </c>
      <c r="I28" s="131"/>
      <c r="J28" s="132">
        <f>D28*H28</f>
        <v>2.5164</v>
      </c>
      <c r="K28" s="199"/>
      <c r="L28" s="16"/>
    </row>
    <row r="29" spans="1:12" ht="12.75" customHeight="1" x14ac:dyDescent="0.25">
      <c r="A29" s="56" t="s">
        <v>70</v>
      </c>
      <c r="B29" s="58"/>
      <c r="C29" s="12" t="s">
        <v>2</v>
      </c>
      <c r="D29" s="66">
        <v>0.03</v>
      </c>
      <c r="E29" s="157"/>
      <c r="F29" s="67" t="s">
        <v>50</v>
      </c>
      <c r="G29" s="153"/>
      <c r="H29" s="154">
        <v>1.69</v>
      </c>
      <c r="I29" s="155"/>
      <c r="J29" s="132">
        <f t="shared" ref="J29:J38" si="0">D29*H29</f>
        <v>5.0699999999999995E-2</v>
      </c>
      <c r="K29" s="199"/>
      <c r="L29" s="16"/>
    </row>
    <row r="30" spans="1:12" ht="12.75" customHeight="1" x14ac:dyDescent="0.25">
      <c r="A30" s="57" t="s">
        <v>54</v>
      </c>
      <c r="B30" s="62"/>
      <c r="C30" s="13" t="s">
        <v>1</v>
      </c>
      <c r="D30" s="66">
        <v>1.4999999999999999E-2</v>
      </c>
      <c r="E30" s="157"/>
      <c r="F30" s="193" t="s">
        <v>55</v>
      </c>
      <c r="G30" s="194"/>
      <c r="H30" s="154">
        <v>5.95</v>
      </c>
      <c r="I30" s="155"/>
      <c r="J30" s="132">
        <f t="shared" si="0"/>
        <v>8.9249999999999996E-2</v>
      </c>
      <c r="K30" s="199"/>
      <c r="L30" s="16"/>
    </row>
    <row r="31" spans="1:12" ht="12.75" customHeight="1" x14ac:dyDescent="0.25">
      <c r="A31" s="56" t="s">
        <v>71</v>
      </c>
      <c r="B31" s="58"/>
      <c r="C31" s="12" t="s">
        <v>2</v>
      </c>
      <c r="D31" s="66">
        <v>0.06</v>
      </c>
      <c r="E31" s="157"/>
      <c r="F31" s="67" t="s">
        <v>50</v>
      </c>
      <c r="G31" s="153"/>
      <c r="H31" s="154">
        <v>1.29</v>
      </c>
      <c r="I31" s="155"/>
      <c r="J31" s="132">
        <f t="shared" si="0"/>
        <v>7.7399999999999997E-2</v>
      </c>
      <c r="K31" s="199"/>
      <c r="L31" s="16"/>
    </row>
    <row r="32" spans="1:12" ht="12.75" customHeight="1" x14ac:dyDescent="0.25">
      <c r="A32" s="72" t="s">
        <v>77</v>
      </c>
      <c r="B32" s="152"/>
      <c r="C32" s="12" t="s">
        <v>2</v>
      </c>
      <c r="D32" s="66">
        <v>4.0000000000000001E-3</v>
      </c>
      <c r="E32" s="157"/>
      <c r="F32" s="67" t="s">
        <v>50</v>
      </c>
      <c r="G32" s="153"/>
      <c r="H32" s="154">
        <v>17.8</v>
      </c>
      <c r="I32" s="155"/>
      <c r="J32" s="132">
        <f t="shared" ref="J32" si="1">D32*H32</f>
        <v>7.1199999999999999E-2</v>
      </c>
      <c r="K32" s="199"/>
      <c r="L32" s="16"/>
    </row>
    <row r="33" spans="1:12" ht="12.75" customHeight="1" x14ac:dyDescent="0.25">
      <c r="A33" s="56" t="s">
        <v>72</v>
      </c>
      <c r="B33" s="58"/>
      <c r="C33" s="12" t="s">
        <v>1</v>
      </c>
      <c r="D33" s="195">
        <v>1</v>
      </c>
      <c r="E33" s="196"/>
      <c r="F33" s="67" t="s">
        <v>73</v>
      </c>
      <c r="G33" s="153"/>
      <c r="H33" s="154">
        <v>0.25</v>
      </c>
      <c r="I33" s="155"/>
      <c r="J33" s="132">
        <f t="shared" si="0"/>
        <v>0.25</v>
      </c>
      <c r="K33" s="199"/>
      <c r="L33" s="16"/>
    </row>
    <row r="34" spans="1:12" ht="12.75" customHeight="1" x14ac:dyDescent="0.25">
      <c r="A34" s="56" t="s">
        <v>74</v>
      </c>
      <c r="B34" s="59"/>
      <c r="C34" s="12" t="s">
        <v>1</v>
      </c>
      <c r="D34" s="66">
        <v>0.4</v>
      </c>
      <c r="E34" s="157"/>
      <c r="F34" s="67" t="s">
        <v>55</v>
      </c>
      <c r="G34" s="153"/>
      <c r="H34" s="154">
        <v>0.99</v>
      </c>
      <c r="I34" s="155"/>
      <c r="J34" s="132">
        <f t="shared" si="0"/>
        <v>0.39600000000000002</v>
      </c>
      <c r="K34" s="199"/>
      <c r="L34" s="16"/>
    </row>
    <row r="35" spans="1:12" ht="12.75" customHeight="1" x14ac:dyDescent="0.25">
      <c r="A35" s="56" t="s">
        <v>75</v>
      </c>
      <c r="B35" s="59"/>
      <c r="C35" s="12" t="s">
        <v>2</v>
      </c>
      <c r="D35" s="66">
        <v>0.02</v>
      </c>
      <c r="E35" s="157"/>
      <c r="F35" s="67" t="s">
        <v>50</v>
      </c>
      <c r="G35" s="153"/>
      <c r="H35" s="154">
        <f>H25</f>
        <v>0</v>
      </c>
      <c r="I35" s="155"/>
      <c r="J35" s="132">
        <f t="shared" si="0"/>
        <v>0</v>
      </c>
      <c r="K35" s="199"/>
      <c r="L35" s="16"/>
    </row>
    <row r="36" spans="1:12" ht="12.75" customHeight="1" x14ac:dyDescent="0.25">
      <c r="A36" s="72" t="s">
        <v>77</v>
      </c>
      <c r="B36" s="152"/>
      <c r="C36" s="12" t="s">
        <v>2</v>
      </c>
      <c r="D36" s="66">
        <v>4.0000000000000001E-3</v>
      </c>
      <c r="E36" s="157"/>
      <c r="F36" s="67" t="s">
        <v>50</v>
      </c>
      <c r="G36" s="153"/>
      <c r="H36" s="154">
        <v>17.8</v>
      </c>
      <c r="I36" s="155"/>
      <c r="J36" s="132">
        <f t="shared" ref="J36" si="2">D36*H36</f>
        <v>7.1199999999999999E-2</v>
      </c>
      <c r="K36" s="199"/>
      <c r="L36" s="16"/>
    </row>
    <row r="37" spans="1:12" ht="12.75" customHeight="1" x14ac:dyDescent="0.25">
      <c r="A37" s="56" t="s">
        <v>76</v>
      </c>
      <c r="B37" s="59"/>
      <c r="C37" s="12" t="s">
        <v>2</v>
      </c>
      <c r="D37" s="66">
        <v>1E-3</v>
      </c>
      <c r="E37" s="157"/>
      <c r="F37" s="67" t="s">
        <v>50</v>
      </c>
      <c r="G37" s="153"/>
      <c r="H37" s="154">
        <v>84.5</v>
      </c>
      <c r="I37" s="155"/>
      <c r="J37" s="132">
        <f t="shared" si="0"/>
        <v>8.4500000000000006E-2</v>
      </c>
      <c r="K37" s="199"/>
      <c r="L37" s="16"/>
    </row>
    <row r="38" spans="1:12" ht="12.75" customHeight="1" x14ac:dyDescent="0.25">
      <c r="A38" s="57" t="s">
        <v>56</v>
      </c>
      <c r="B38" s="62"/>
      <c r="C38" s="13" t="s">
        <v>2</v>
      </c>
      <c r="D38" s="66">
        <v>6.0000000000000001E-3</v>
      </c>
      <c r="E38" s="157"/>
      <c r="F38" s="67" t="s">
        <v>50</v>
      </c>
      <c r="G38" s="153"/>
      <c r="H38" s="154">
        <f>'Cenouras Glaceadas com Queijo d'!H37</f>
        <v>1.05</v>
      </c>
      <c r="I38" s="155"/>
      <c r="J38" s="132">
        <f t="shared" si="0"/>
        <v>6.3E-3</v>
      </c>
      <c r="K38" s="199"/>
      <c r="L38" s="16"/>
    </row>
    <row r="39" spans="1:12" ht="12.75" customHeight="1" x14ac:dyDescent="0.25">
      <c r="A39" s="72"/>
      <c r="B39" s="152"/>
      <c r="C39" s="12"/>
      <c r="D39" s="66"/>
      <c r="E39" s="157"/>
      <c r="F39" s="67"/>
      <c r="G39" s="153"/>
      <c r="H39" s="154"/>
      <c r="I39" s="155"/>
      <c r="J39" s="132"/>
      <c r="K39" s="199"/>
      <c r="L39" s="16"/>
    </row>
    <row r="40" spans="1:12" ht="12.75" customHeight="1" x14ac:dyDescent="0.25">
      <c r="A40" s="72"/>
      <c r="B40" s="64"/>
      <c r="C40" s="12"/>
      <c r="D40" s="147"/>
      <c r="E40" s="66"/>
      <c r="F40" s="148"/>
      <c r="G40" s="149"/>
      <c r="H40" s="201"/>
      <c r="I40" s="198"/>
      <c r="J40" s="132"/>
      <c r="K40" s="199"/>
      <c r="L40" s="16"/>
    </row>
    <row r="41" spans="1:12" ht="12.75" customHeight="1" x14ac:dyDescent="0.25">
      <c r="A41" s="156"/>
      <c r="B41" s="64"/>
      <c r="C41" s="13"/>
      <c r="D41" s="147"/>
      <c r="E41" s="66"/>
      <c r="F41" s="148"/>
      <c r="G41" s="149"/>
      <c r="H41" s="201"/>
      <c r="I41" s="198"/>
      <c r="J41" s="132">
        <f t="shared" ref="J41:J47" si="3">D41*H41</f>
        <v>0</v>
      </c>
      <c r="K41" s="199"/>
      <c r="L41" s="16"/>
    </row>
    <row r="42" spans="1:12" ht="12.75" customHeight="1" x14ac:dyDescent="0.25">
      <c r="A42" s="208"/>
      <c r="B42" s="84"/>
      <c r="C42" s="61"/>
      <c r="D42" s="209"/>
      <c r="E42" s="210"/>
      <c r="F42" s="211"/>
      <c r="G42" s="212"/>
      <c r="H42" s="213"/>
      <c r="I42" s="214"/>
      <c r="J42" s="215">
        <f t="shared" si="3"/>
        <v>0</v>
      </c>
      <c r="K42" s="216"/>
      <c r="L42" s="16"/>
    </row>
    <row r="43" spans="1:12" ht="12.75" customHeight="1" x14ac:dyDescent="0.25">
      <c r="A43" s="207"/>
      <c r="B43" s="207"/>
      <c r="C43" s="60"/>
      <c r="D43" s="207"/>
      <c r="E43" s="207"/>
      <c r="F43" s="207"/>
      <c r="G43" s="207"/>
      <c r="H43" s="207"/>
      <c r="I43" s="207"/>
      <c r="J43" s="202"/>
      <c r="K43" s="203"/>
      <c r="L43" s="16"/>
    </row>
    <row r="44" spans="1:12" ht="12.75" customHeight="1" x14ac:dyDescent="0.25">
      <c r="A44" s="204"/>
      <c r="B44" s="87"/>
      <c r="C44" s="15"/>
      <c r="D44" s="205"/>
      <c r="E44" s="206"/>
      <c r="F44" s="128"/>
      <c r="G44" s="129"/>
      <c r="H44" s="130"/>
      <c r="I44" s="131"/>
      <c r="J44" s="132">
        <f t="shared" si="3"/>
        <v>0</v>
      </c>
      <c r="K44" s="199"/>
      <c r="L44" s="16"/>
    </row>
    <row r="45" spans="1:12" ht="12.75" customHeight="1" x14ac:dyDescent="0.25">
      <c r="A45" s="162"/>
      <c r="B45" s="64"/>
      <c r="C45" s="13"/>
      <c r="D45" s="147"/>
      <c r="E45" s="66"/>
      <c r="F45" s="150"/>
      <c r="G45" s="149"/>
      <c r="H45" s="197"/>
      <c r="I45" s="198"/>
      <c r="J45" s="132">
        <f t="shared" si="3"/>
        <v>0</v>
      </c>
      <c r="K45" s="199"/>
      <c r="L45" s="16"/>
    </row>
    <row r="46" spans="1:12" ht="12.75" customHeight="1" x14ac:dyDescent="0.25">
      <c r="A46" s="76"/>
      <c r="B46" s="64"/>
      <c r="C46" s="5"/>
      <c r="D46" s="147"/>
      <c r="E46" s="66"/>
      <c r="F46" s="148"/>
      <c r="G46" s="149"/>
      <c r="H46" s="201"/>
      <c r="I46" s="198"/>
      <c r="J46" s="132">
        <f t="shared" si="3"/>
        <v>0</v>
      </c>
      <c r="K46" s="199"/>
      <c r="L46" s="16"/>
    </row>
    <row r="47" spans="1:12" ht="12.75" customHeight="1" x14ac:dyDescent="0.25">
      <c r="A47" s="162"/>
      <c r="B47" s="64"/>
      <c r="C47" s="13"/>
      <c r="D47" s="147"/>
      <c r="E47" s="66"/>
      <c r="F47" s="150"/>
      <c r="G47" s="149"/>
      <c r="H47" s="197"/>
      <c r="I47" s="198"/>
      <c r="J47" s="132">
        <f t="shared" si="3"/>
        <v>0</v>
      </c>
      <c r="K47" s="199"/>
      <c r="L47" s="16"/>
    </row>
    <row r="48" spans="1:12" ht="15" customHeight="1" x14ac:dyDescent="0.25">
      <c r="D48" s="42"/>
      <c r="E48" s="42"/>
      <c r="F48" s="42"/>
      <c r="G48" s="42"/>
      <c r="H48" s="42"/>
      <c r="I48" s="42"/>
      <c r="J48" s="42"/>
      <c r="K48" s="42"/>
    </row>
    <row r="49" spans="1:13" ht="13.5" customHeight="1" x14ac:dyDescent="0.25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1"/>
    </row>
    <row r="50" spans="1:13" ht="12.75" customHeight="1" x14ac:dyDescent="0.25">
      <c r="A50" s="172" t="s">
        <v>101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4"/>
      <c r="M50" s="42"/>
    </row>
    <row r="51" spans="1:13" ht="12.75" customHeight="1" x14ac:dyDescent="0.25">
      <c r="A51" s="175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7"/>
      <c r="M51" s="42"/>
    </row>
    <row r="52" spans="1:13" ht="12.75" customHeight="1" x14ac:dyDescent="0.25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7"/>
      <c r="M52" s="42"/>
    </row>
    <row r="53" spans="1:13" ht="12.75" customHeight="1" x14ac:dyDescent="0.25">
      <c r="A53" s="175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7"/>
      <c r="M53" s="42"/>
    </row>
    <row r="54" spans="1:13" ht="12.75" customHeight="1" x14ac:dyDescent="0.25">
      <c r="A54" s="175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7"/>
      <c r="M54" s="42"/>
    </row>
    <row r="55" spans="1:13" ht="12.75" customHeight="1" x14ac:dyDescent="0.25">
      <c r="A55" s="175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7"/>
      <c r="M55" s="42"/>
    </row>
    <row r="56" spans="1:13" ht="12.75" customHeight="1" x14ac:dyDescent="0.25">
      <c r="A56" s="175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7"/>
      <c r="M56" s="42"/>
    </row>
    <row r="57" spans="1:13" ht="21" customHeight="1" x14ac:dyDescent="0.25">
      <c r="A57" s="175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7"/>
      <c r="M57" s="42"/>
    </row>
    <row r="58" spans="1:13" ht="15.75" customHeight="1" x14ac:dyDescent="0.25">
      <c r="A58" s="217" t="s">
        <v>93</v>
      </c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9"/>
      <c r="M58" s="42"/>
    </row>
    <row r="59" spans="1:13" ht="12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3" ht="12.75" customHeight="1" x14ac:dyDescent="0.25">
      <c r="A60" s="29"/>
      <c r="B60" s="29"/>
      <c r="C60" s="29"/>
      <c r="D60" s="29"/>
      <c r="E60" s="29"/>
      <c r="F60" s="43"/>
      <c r="G60" s="179" t="s">
        <v>59</v>
      </c>
      <c r="H60" s="184" t="s">
        <v>29</v>
      </c>
      <c r="I60" s="184"/>
      <c r="J60" s="185"/>
      <c r="K60" s="48">
        <f>SUM(J28+J29+J30+J31+J32+J33+J35+J34+J36+J37+J38+J39+J40+J41+J42+J43+J44+J45+J46+J47)</f>
        <v>3.6129499999999997</v>
      </c>
      <c r="L60" s="29"/>
    </row>
    <row r="61" spans="1:13" ht="12.75" customHeight="1" x14ac:dyDescent="0.25">
      <c r="A61" s="29"/>
      <c r="B61" s="29"/>
      <c r="C61" s="29"/>
      <c r="D61" s="29"/>
      <c r="E61" s="29"/>
      <c r="F61" s="43"/>
      <c r="G61" s="180"/>
      <c r="H61" s="186" t="s">
        <v>60</v>
      </c>
      <c r="I61" s="186"/>
      <c r="J61" s="187"/>
      <c r="K61" s="49">
        <f>K60/I10</f>
        <v>1.8064749999999998</v>
      </c>
      <c r="L61" s="29"/>
    </row>
    <row r="62" spans="1:13" ht="12.75" customHeight="1" x14ac:dyDescent="0.25">
      <c r="A62" s="29"/>
      <c r="B62" s="38"/>
      <c r="C62" s="38"/>
      <c r="D62" s="29"/>
      <c r="E62" s="29"/>
      <c r="F62" s="43"/>
      <c r="G62" s="180"/>
      <c r="H62" s="186" t="s">
        <v>32</v>
      </c>
      <c r="I62" s="186"/>
      <c r="J62" s="187"/>
      <c r="K62" s="50">
        <v>0.3</v>
      </c>
      <c r="L62" s="29"/>
    </row>
    <row r="63" spans="1:13" ht="12.75" customHeight="1" x14ac:dyDescent="0.25">
      <c r="A63" s="29"/>
      <c r="B63" s="29"/>
      <c r="C63" s="29"/>
      <c r="D63" s="29"/>
      <c r="E63" s="29"/>
      <c r="F63" s="43"/>
      <c r="G63" s="180"/>
      <c r="H63" s="186" t="s">
        <v>35</v>
      </c>
      <c r="I63" s="186"/>
      <c r="J63" s="187"/>
      <c r="K63" s="51">
        <f>1/K62</f>
        <v>3.3333333333333335</v>
      </c>
      <c r="L63" s="29"/>
    </row>
    <row r="64" spans="1:13" ht="12.75" customHeight="1" x14ac:dyDescent="0.25">
      <c r="A64" s="29"/>
      <c r="B64" s="29"/>
      <c r="C64" s="29"/>
      <c r="D64" s="29"/>
      <c r="E64" s="29"/>
      <c r="F64" s="43"/>
      <c r="G64" s="180"/>
      <c r="H64" s="186" t="s">
        <v>36</v>
      </c>
      <c r="I64" s="186"/>
      <c r="J64" s="187"/>
      <c r="K64" s="49">
        <f>K60*K63</f>
        <v>12.043166666666666</v>
      </c>
      <c r="L64" s="37"/>
    </row>
    <row r="65" spans="2:11" ht="12.75" customHeight="1" x14ac:dyDescent="0.25">
      <c r="B65" s="29"/>
      <c r="C65" s="29"/>
      <c r="D65" s="29"/>
      <c r="E65" s="29"/>
      <c r="F65" s="43"/>
      <c r="G65" s="180"/>
      <c r="H65" s="186" t="s">
        <v>37</v>
      </c>
      <c r="I65" s="186"/>
      <c r="J65" s="187"/>
      <c r="K65" s="49">
        <f>K64-K61</f>
        <v>10.236691666666665</v>
      </c>
    </row>
    <row r="66" spans="2:11" ht="12.75" customHeight="1" x14ac:dyDescent="0.25">
      <c r="B66" s="29"/>
      <c r="C66" s="29"/>
      <c r="D66" s="29"/>
      <c r="E66" s="29"/>
      <c r="F66" s="43"/>
      <c r="G66" s="180"/>
      <c r="H66" s="186" t="s">
        <v>61</v>
      </c>
      <c r="I66" s="186"/>
      <c r="J66" s="187"/>
      <c r="K66" s="49">
        <f>K68-K64</f>
        <v>1.5656116666666673</v>
      </c>
    </row>
    <row r="67" spans="2:11" ht="12.75" customHeight="1" x14ac:dyDescent="0.25">
      <c r="B67" s="29"/>
      <c r="C67" s="29"/>
      <c r="D67" s="29"/>
      <c r="E67" s="29"/>
      <c r="F67" s="43"/>
      <c r="G67" s="180"/>
      <c r="H67" s="186" t="s">
        <v>62</v>
      </c>
      <c r="I67" s="186"/>
      <c r="J67" s="187"/>
      <c r="K67" s="52">
        <v>0.13</v>
      </c>
    </row>
    <row r="68" spans="2:11" ht="12.75" customHeight="1" x14ac:dyDescent="0.25">
      <c r="B68" s="29"/>
      <c r="C68" s="29"/>
      <c r="D68" s="29"/>
      <c r="E68" s="29"/>
      <c r="F68" s="43"/>
      <c r="G68" s="180"/>
      <c r="H68" s="186" t="s">
        <v>40</v>
      </c>
      <c r="I68" s="186"/>
      <c r="J68" s="187"/>
      <c r="K68" s="49">
        <f>+K64*(K67/1)+K64</f>
        <v>13.608778333333333</v>
      </c>
    </row>
    <row r="69" spans="2:11" ht="12.75" customHeight="1" x14ac:dyDescent="0.25">
      <c r="B69" s="29"/>
      <c r="C69" s="29"/>
      <c r="D69" s="29"/>
      <c r="E69" s="29"/>
      <c r="F69" s="43"/>
      <c r="G69" s="181"/>
      <c r="H69" s="182" t="s">
        <v>63</v>
      </c>
      <c r="I69" s="182"/>
      <c r="J69" s="183"/>
      <c r="K69" s="53">
        <f>K68/I10</f>
        <v>6.8043891666666667</v>
      </c>
    </row>
    <row r="70" spans="2:11" ht="12.75" customHeight="1" x14ac:dyDescent="0.25">
      <c r="B70" s="29"/>
      <c r="C70" s="29"/>
      <c r="D70" s="29"/>
      <c r="E70" s="29"/>
      <c r="F70" s="43"/>
      <c r="G70" s="16"/>
      <c r="H70" s="46"/>
      <c r="I70" s="46"/>
      <c r="J70" s="46"/>
      <c r="K70" s="47"/>
    </row>
    <row r="71" spans="2:11" ht="12.75" customHeight="1" x14ac:dyDescent="0.25">
      <c r="B71" s="29"/>
      <c r="C71" s="29"/>
      <c r="D71" s="29"/>
      <c r="E71" s="29"/>
      <c r="F71" s="43"/>
      <c r="G71" s="188" t="s">
        <v>64</v>
      </c>
      <c r="H71" s="160" t="s">
        <v>29</v>
      </c>
      <c r="I71" s="161"/>
      <c r="J71" s="161"/>
      <c r="K71" s="48">
        <f>SUM(J28+J29+J30+J31+J32+J33+J35+J34+J36+J37+J38+J39+J40+J41+J42+J43+J44+J45+J46+J47)</f>
        <v>3.6129499999999997</v>
      </c>
    </row>
    <row r="72" spans="2:11" ht="12.75" customHeight="1" x14ac:dyDescent="0.25">
      <c r="B72" s="29"/>
      <c r="C72" s="29"/>
      <c r="D72" s="29"/>
      <c r="E72" s="29"/>
      <c r="F72" s="43"/>
      <c r="G72" s="189"/>
      <c r="H72" s="158" t="s">
        <v>60</v>
      </c>
      <c r="I72" s="159"/>
      <c r="J72" s="159"/>
      <c r="K72" s="49">
        <f>K71/I10</f>
        <v>1.8064749999999998</v>
      </c>
    </row>
    <row r="73" spans="2:11" ht="12.75" customHeight="1" x14ac:dyDescent="0.25">
      <c r="B73" s="29"/>
      <c r="C73" s="29"/>
      <c r="D73" s="29"/>
      <c r="E73" s="29"/>
      <c r="F73" s="43"/>
      <c r="G73" s="189"/>
      <c r="H73" s="158" t="s">
        <v>32</v>
      </c>
      <c r="I73" s="159"/>
      <c r="J73" s="159"/>
      <c r="K73" s="52">
        <f>K71/K75*1</f>
        <v>0.1360877833333333</v>
      </c>
    </row>
    <row r="74" spans="2:11" ht="12.75" customHeight="1" x14ac:dyDescent="0.25">
      <c r="B74" s="29"/>
      <c r="C74" s="29"/>
      <c r="D74" s="29"/>
      <c r="E74" s="29"/>
      <c r="F74" s="43"/>
      <c r="G74" s="189"/>
      <c r="H74" s="158" t="s">
        <v>35</v>
      </c>
      <c r="I74" s="159"/>
      <c r="J74" s="159"/>
      <c r="K74" s="51">
        <f>K75/K71</f>
        <v>7.3481981666980412</v>
      </c>
    </row>
    <row r="75" spans="2:11" ht="12.75" customHeight="1" x14ac:dyDescent="0.25">
      <c r="B75" s="29"/>
      <c r="C75" s="29"/>
      <c r="D75" s="29"/>
      <c r="E75" s="29"/>
      <c r="F75" s="43"/>
      <c r="G75" s="189"/>
      <c r="H75" s="158" t="s">
        <v>36</v>
      </c>
      <c r="I75" s="159"/>
      <c r="J75" s="159"/>
      <c r="K75" s="49">
        <f>+K79*1/(1+K78)</f>
        <v>26.548672566371685</v>
      </c>
    </row>
    <row r="76" spans="2:11" ht="12.75" customHeight="1" x14ac:dyDescent="0.25">
      <c r="B76" s="29"/>
      <c r="C76" s="29"/>
      <c r="D76" s="29"/>
      <c r="E76" s="29"/>
      <c r="F76" s="43"/>
      <c r="G76" s="189"/>
      <c r="H76" s="158" t="s">
        <v>37</v>
      </c>
      <c r="I76" s="159"/>
      <c r="J76" s="159"/>
      <c r="K76" s="49">
        <f>K75-K71</f>
        <v>22.935722566371687</v>
      </c>
    </row>
    <row r="77" spans="2:11" ht="12.75" customHeight="1" x14ac:dyDescent="0.25">
      <c r="B77" s="29"/>
      <c r="C77" s="29"/>
      <c r="D77" s="29"/>
      <c r="E77" s="29"/>
      <c r="F77" s="43"/>
      <c r="G77" s="189"/>
      <c r="H77" s="158" t="s">
        <v>65</v>
      </c>
      <c r="I77" s="159"/>
      <c r="J77" s="159"/>
      <c r="K77" s="49">
        <f>K79-K75</f>
        <v>3.4513274336283146</v>
      </c>
    </row>
    <row r="78" spans="2:11" ht="12.75" customHeight="1" x14ac:dyDescent="0.25">
      <c r="B78" s="29"/>
      <c r="C78" s="29"/>
      <c r="D78" s="29"/>
      <c r="E78" s="29"/>
      <c r="F78" s="43"/>
      <c r="G78" s="189"/>
      <c r="H78" s="158" t="s">
        <v>62</v>
      </c>
      <c r="I78" s="159"/>
      <c r="J78" s="159"/>
      <c r="K78" s="52">
        <v>0.13</v>
      </c>
    </row>
    <row r="79" spans="2:11" ht="12.75" customHeight="1" x14ac:dyDescent="0.25">
      <c r="B79" s="29"/>
      <c r="C79" s="29"/>
      <c r="D79" s="29"/>
      <c r="E79" s="29"/>
      <c r="F79" s="43"/>
      <c r="G79" s="189"/>
      <c r="H79" s="158" t="s">
        <v>40</v>
      </c>
      <c r="I79" s="159"/>
      <c r="J79" s="159"/>
      <c r="K79" s="54">
        <v>30</v>
      </c>
    </row>
    <row r="80" spans="2:11" ht="12.75" customHeight="1" x14ac:dyDescent="0.25">
      <c r="B80" s="29"/>
      <c r="C80" s="29"/>
      <c r="D80" s="29"/>
      <c r="E80" s="29"/>
      <c r="F80" s="43"/>
      <c r="G80" s="190"/>
      <c r="H80" s="191" t="s">
        <v>63</v>
      </c>
      <c r="I80" s="192"/>
      <c r="J80" s="192"/>
      <c r="K80" s="55">
        <f>K79/I10</f>
        <v>15</v>
      </c>
    </row>
    <row r="81" spans="2:11" ht="12.75" customHeight="1" x14ac:dyDescent="0.25">
      <c r="B81" s="29"/>
      <c r="C81" s="29"/>
      <c r="D81" s="29"/>
      <c r="E81" s="29"/>
      <c r="F81" s="43"/>
      <c r="G81" s="43"/>
      <c r="H81" s="43"/>
      <c r="I81" s="43"/>
      <c r="J81" s="43"/>
      <c r="K81" s="43"/>
    </row>
    <row r="82" spans="2:11" ht="12.75" customHeight="1" x14ac:dyDescent="0.25">
      <c r="B82" s="29"/>
      <c r="C82" s="29"/>
      <c r="D82" s="29"/>
      <c r="E82" s="29"/>
      <c r="F82" s="43"/>
      <c r="G82" s="43"/>
      <c r="H82" s="43"/>
      <c r="I82" s="43"/>
      <c r="J82" s="43"/>
      <c r="K82" s="43"/>
    </row>
    <row r="83" spans="2:11" ht="12.75" customHeight="1" x14ac:dyDescent="0.25">
      <c r="B83" s="29"/>
      <c r="C83" s="29"/>
      <c r="D83" s="29"/>
      <c r="E83" s="29"/>
      <c r="F83" s="43"/>
      <c r="G83" s="43"/>
      <c r="H83" s="43"/>
      <c r="I83" s="43"/>
      <c r="J83" s="43"/>
      <c r="K83" s="43"/>
    </row>
    <row r="84" spans="2:11" ht="12.75" customHeight="1" x14ac:dyDescent="0.25">
      <c r="B84" s="168" t="s">
        <v>66</v>
      </c>
      <c r="C84" s="86"/>
      <c r="D84" s="29"/>
      <c r="E84" s="29"/>
      <c r="F84" s="43"/>
      <c r="G84" s="43"/>
      <c r="H84" s="43"/>
      <c r="I84" s="43"/>
      <c r="J84" s="43"/>
      <c r="K84" s="43"/>
    </row>
    <row r="85" spans="2:11" ht="12.75" customHeight="1" x14ac:dyDescent="0.25">
      <c r="B85" s="104" t="s">
        <v>41</v>
      </c>
      <c r="C85" s="83"/>
      <c r="D85" s="29"/>
      <c r="E85" s="29"/>
      <c r="F85" s="43"/>
      <c r="G85" s="43"/>
      <c r="H85" s="43"/>
      <c r="I85" s="43"/>
      <c r="J85" s="43"/>
      <c r="K85" s="43"/>
    </row>
    <row r="86" spans="2:11" ht="12.75" customHeight="1" x14ac:dyDescent="0.25">
      <c r="B86" s="120"/>
      <c r="C86" s="120"/>
      <c r="D86" s="29"/>
      <c r="E86" s="29"/>
      <c r="F86" s="43"/>
      <c r="G86" s="41"/>
      <c r="H86" s="200"/>
      <c r="I86" s="200"/>
      <c r="J86" s="43"/>
      <c r="K86" s="43"/>
    </row>
    <row r="87" spans="2:11" ht="12.75" customHeight="1" x14ac:dyDescent="0.25">
      <c r="B87" s="40"/>
      <c r="C87" s="40"/>
      <c r="D87" s="29"/>
      <c r="E87" s="29"/>
      <c r="F87" s="43"/>
      <c r="G87" s="43"/>
      <c r="H87" s="43"/>
      <c r="I87" s="43"/>
      <c r="J87" s="43"/>
      <c r="K87" s="43"/>
    </row>
    <row r="88" spans="2:11" ht="12.75" customHeight="1" x14ac:dyDescent="0.25">
      <c r="B88" s="40"/>
      <c r="C88" s="40"/>
      <c r="D88" s="29"/>
      <c r="E88" s="29"/>
      <c r="F88" s="29"/>
      <c r="J88" s="28"/>
      <c r="K88" s="39"/>
    </row>
  </sheetData>
  <mergeCells count="135">
    <mergeCell ref="H72:J72"/>
    <mergeCell ref="H73:J73"/>
    <mergeCell ref="H74:J74"/>
    <mergeCell ref="H75:J75"/>
    <mergeCell ref="H76:J76"/>
    <mergeCell ref="H77:J77"/>
    <mergeCell ref="H78:J78"/>
    <mergeCell ref="H79:J79"/>
    <mergeCell ref="H80:J80"/>
    <mergeCell ref="A1:L4"/>
    <mergeCell ref="C6:E6"/>
    <mergeCell ref="F6:H6"/>
    <mergeCell ref="I6:L6"/>
    <mergeCell ref="F8:H8"/>
    <mergeCell ref="I8:L8"/>
    <mergeCell ref="C10:E10"/>
    <mergeCell ref="I10:L10"/>
    <mergeCell ref="A12:L12"/>
    <mergeCell ref="A14:L25"/>
    <mergeCell ref="A27:B27"/>
    <mergeCell ref="D27:E27"/>
    <mergeCell ref="F27:G27"/>
    <mergeCell ref="H27:I27"/>
    <mergeCell ref="J27:K27"/>
    <mergeCell ref="A28:B28"/>
    <mergeCell ref="D28:E28"/>
    <mergeCell ref="F28:G28"/>
    <mergeCell ref="H28:I28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A39:B39"/>
    <mergeCell ref="D39:E39"/>
    <mergeCell ref="F39:G39"/>
    <mergeCell ref="H39:I39"/>
    <mergeCell ref="J39:K39"/>
    <mergeCell ref="A40:B40"/>
    <mergeCell ref="D40:E40"/>
    <mergeCell ref="F40:G40"/>
    <mergeCell ref="H40:I40"/>
    <mergeCell ref="J40:K40"/>
    <mergeCell ref="D38:E38"/>
    <mergeCell ref="F38:G38"/>
    <mergeCell ref="A41:B41"/>
    <mergeCell ref="D41:E41"/>
    <mergeCell ref="F41:G41"/>
    <mergeCell ref="H41:I41"/>
    <mergeCell ref="J41:K41"/>
    <mergeCell ref="A42:B42"/>
    <mergeCell ref="D42:E42"/>
    <mergeCell ref="F42:G42"/>
    <mergeCell ref="H42:I42"/>
    <mergeCell ref="J42:K42"/>
    <mergeCell ref="J43:K43"/>
    <mergeCell ref="A44:B44"/>
    <mergeCell ref="D44:E44"/>
    <mergeCell ref="F44:G44"/>
    <mergeCell ref="H44:I44"/>
    <mergeCell ref="J44:K44"/>
    <mergeCell ref="A43:B43"/>
    <mergeCell ref="D43:E43"/>
    <mergeCell ref="F43:G43"/>
    <mergeCell ref="H43:I43"/>
    <mergeCell ref="A45:B45"/>
    <mergeCell ref="D45:E45"/>
    <mergeCell ref="F45:G45"/>
    <mergeCell ref="H45:I45"/>
    <mergeCell ref="J45:K45"/>
    <mergeCell ref="A46:B46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B84:C84"/>
    <mergeCell ref="B85:C86"/>
    <mergeCell ref="H86:I86"/>
    <mergeCell ref="A49:L49"/>
    <mergeCell ref="A50:L57"/>
    <mergeCell ref="H61:J61"/>
    <mergeCell ref="G60:G69"/>
    <mergeCell ref="H60:J60"/>
    <mergeCell ref="H62:J62"/>
    <mergeCell ref="H63:J63"/>
    <mergeCell ref="H64:J64"/>
    <mergeCell ref="H65:J65"/>
    <mergeCell ref="H66:J66"/>
    <mergeCell ref="H67:J67"/>
    <mergeCell ref="H68:J68"/>
    <mergeCell ref="A58:L58"/>
    <mergeCell ref="H69:J69"/>
    <mergeCell ref="G71:G80"/>
    <mergeCell ref="H71:J71"/>
    <mergeCell ref="D37:E37"/>
    <mergeCell ref="D36:E36"/>
    <mergeCell ref="D35:E35"/>
    <mergeCell ref="D34:E34"/>
    <mergeCell ref="D33:E33"/>
    <mergeCell ref="D32:E32"/>
    <mergeCell ref="D31:E31"/>
    <mergeCell ref="D30:E30"/>
    <mergeCell ref="D29:E29"/>
    <mergeCell ref="H38:I38"/>
    <mergeCell ref="H37:I37"/>
    <mergeCell ref="H36:I36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A36:B36"/>
    <mergeCell ref="A32:B32"/>
    <mergeCell ref="H29:I29"/>
    <mergeCell ref="H30:I30"/>
    <mergeCell ref="H31:I31"/>
    <mergeCell ref="H32:I32"/>
    <mergeCell ref="H33:I33"/>
    <mergeCell ref="H34:I34"/>
    <mergeCell ref="H35:I35"/>
  </mergeCells>
  <conditionalFormatting sqref="C28:C42 C44:C47">
    <cfRule type="cellIs" dxfId="1" priority="1" stopIfTrue="1" operator="equal">
      <formula>"Sim"</formula>
    </cfRule>
  </conditionalFormatting>
  <dataValidations count="1">
    <dataValidation type="list" allowBlank="1" showErrorMessage="1" sqref="C44:C47 C28:C42" xr:uid="{7113FA4A-E78A-4DED-9512-41DF8B9F36CE}">
      <formula1>$M$2:$M$4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073F-8880-4CA2-9AD2-AC87FE1CFE33}">
  <sheetPr>
    <tabColor rgb="FFFFC000"/>
    <outlinePr summaryBelow="0" summaryRight="0"/>
  </sheetPr>
  <dimension ref="A1:M80"/>
  <sheetViews>
    <sheetView tabSelected="1" zoomScale="90" zoomScaleNormal="90" workbookViewId="0">
      <selection activeCell="O16" sqref="O16"/>
    </sheetView>
  </sheetViews>
  <sheetFormatPr defaultColWidth="11.125" defaultRowHeight="15" customHeight="1" x14ac:dyDescent="0.25"/>
  <cols>
    <col min="1" max="1" width="10.875" customWidth="1"/>
    <col min="2" max="2" width="18.5" customWidth="1"/>
    <col min="3" max="3" width="12.5" customWidth="1"/>
    <col min="4" max="4" width="6.625" customWidth="1"/>
    <col min="5" max="5" width="8.5" customWidth="1"/>
    <col min="6" max="6" width="7.5" customWidth="1"/>
    <col min="7" max="7" width="8.5" customWidth="1"/>
    <col min="8" max="8" width="8.625" customWidth="1"/>
    <col min="9" max="9" width="5.625" customWidth="1"/>
    <col min="10" max="10" width="14.375" customWidth="1"/>
    <col min="11" max="11" width="9.875" customWidth="1"/>
    <col min="12" max="12" width="2.5" customWidth="1"/>
    <col min="13" max="31" width="10.875" customWidth="1"/>
  </cols>
  <sheetData>
    <row r="1" spans="1:13" ht="12.75" customHeight="1" x14ac:dyDescent="0.25">
      <c r="A1" s="105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  <c r="M1" s="29"/>
    </row>
    <row r="2" spans="1:13" ht="12.75" customHeight="1" x14ac:dyDescent="0.25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/>
      <c r="M2" s="30" t="s">
        <v>1</v>
      </c>
    </row>
    <row r="3" spans="1:13" ht="12.75" customHeight="1" x14ac:dyDescent="0.25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5"/>
      <c r="M3" s="30" t="s">
        <v>2</v>
      </c>
    </row>
    <row r="4" spans="1:13" ht="12.75" customHeight="1" x14ac:dyDescent="0.25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  <c r="M4" s="30"/>
    </row>
    <row r="5" spans="1:13" ht="12.75" customHeight="1" x14ac:dyDescent="0.25">
      <c r="A5" s="29"/>
      <c r="B5" s="31"/>
      <c r="C5" s="31"/>
      <c r="D5" s="31"/>
      <c r="E5" s="31"/>
      <c r="F5" s="31"/>
      <c r="G5" s="31"/>
      <c r="H5" s="31"/>
      <c r="I5" s="31"/>
      <c r="J5" s="31"/>
      <c r="K5" s="31"/>
      <c r="L5" s="1"/>
      <c r="M5" s="30"/>
    </row>
    <row r="6" spans="1:13" ht="12.75" customHeight="1" x14ac:dyDescent="0.25">
      <c r="A6" s="29"/>
      <c r="B6" s="32"/>
      <c r="C6" s="119"/>
      <c r="D6" s="120"/>
      <c r="E6" s="120"/>
      <c r="F6" s="121" t="s">
        <v>44</v>
      </c>
      <c r="G6" s="122"/>
      <c r="H6" s="123"/>
      <c r="I6" s="124" t="s">
        <v>45</v>
      </c>
      <c r="J6" s="125"/>
      <c r="K6" s="125"/>
      <c r="L6" s="126"/>
      <c r="M6" s="30"/>
    </row>
    <row r="7" spans="1:13" ht="12.75" customHeight="1" x14ac:dyDescent="0.25">
      <c r="A7" s="29"/>
      <c r="B7" s="32"/>
      <c r="C7" s="33"/>
      <c r="D7" s="33"/>
      <c r="E7" s="33"/>
      <c r="F7" s="32"/>
      <c r="G7" s="32"/>
      <c r="H7" s="32"/>
      <c r="I7" s="33"/>
      <c r="J7" s="33"/>
      <c r="K7" s="33"/>
      <c r="L7" s="33"/>
      <c r="M7" s="30"/>
    </row>
    <row r="8" spans="1:13" ht="12.75" customHeight="1" x14ac:dyDescent="0.25">
      <c r="A8" s="29"/>
      <c r="B8" s="32"/>
      <c r="C8" s="33"/>
      <c r="D8" s="33"/>
      <c r="E8" s="33"/>
      <c r="F8" s="121" t="s">
        <v>46</v>
      </c>
      <c r="G8" s="120"/>
      <c r="H8" s="91"/>
      <c r="I8" s="124" t="s">
        <v>78</v>
      </c>
      <c r="J8" s="125"/>
      <c r="K8" s="125"/>
      <c r="L8" s="126"/>
      <c r="M8" s="30"/>
    </row>
    <row r="9" spans="1:13" ht="12.75" customHeight="1" x14ac:dyDescent="0.25">
      <c r="A9" s="29"/>
      <c r="B9" s="31"/>
      <c r="C9" s="31"/>
      <c r="D9" s="31"/>
      <c r="E9" s="31"/>
      <c r="F9" s="31"/>
      <c r="G9" s="31"/>
      <c r="H9" s="31"/>
      <c r="I9" s="31"/>
      <c r="J9" s="31"/>
      <c r="K9" s="31"/>
      <c r="L9" s="29"/>
      <c r="M9" s="30"/>
    </row>
    <row r="10" spans="1:13" ht="12.75" customHeight="1" x14ac:dyDescent="0.25">
      <c r="A10" s="29"/>
      <c r="B10" s="35"/>
      <c r="C10" s="119"/>
      <c r="D10" s="120"/>
      <c r="E10" s="120"/>
      <c r="F10" s="31"/>
      <c r="G10" s="36"/>
      <c r="H10" s="34" t="s">
        <v>5</v>
      </c>
      <c r="I10" s="124">
        <v>2</v>
      </c>
      <c r="J10" s="125"/>
      <c r="K10" s="125"/>
      <c r="L10" s="126"/>
      <c r="M10" s="29"/>
    </row>
    <row r="11" spans="1:13" ht="12.75" customHeight="1" x14ac:dyDescent="0.25">
      <c r="A11" s="29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29"/>
      <c r="M11" s="29"/>
    </row>
    <row r="12" spans="1:13" ht="12.75" customHeight="1" x14ac:dyDescent="0.25">
      <c r="A12" s="136" t="s">
        <v>90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8"/>
      <c r="M12" s="29"/>
    </row>
    <row r="13" spans="1:13" ht="12.75" customHeight="1" x14ac:dyDescent="0.25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29"/>
      <c r="M13" s="29"/>
    </row>
    <row r="14" spans="1:13" ht="12.75" customHeight="1" x14ac:dyDescent="0.25">
      <c r="A14" s="110" t="e" vm="3">
        <v>#VALUE!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  <c r="M14" s="29"/>
    </row>
    <row r="15" spans="1:13" ht="12.75" customHeight="1" x14ac:dyDescent="0.25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1"/>
      <c r="M15" s="29"/>
    </row>
    <row r="16" spans="1:13" ht="12.75" customHeight="1" x14ac:dyDescent="0.25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1"/>
      <c r="M16" s="29"/>
    </row>
    <row r="17" spans="1:12" ht="12.75" customHeight="1" x14ac:dyDescent="0.25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1"/>
    </row>
    <row r="18" spans="1:12" ht="12.75" customHeight="1" x14ac:dyDescent="0.25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</row>
    <row r="19" spans="1:12" ht="12.75" customHeight="1" x14ac:dyDescent="0.25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1"/>
    </row>
    <row r="20" spans="1:12" ht="12.75" customHeight="1" x14ac:dyDescent="0.25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1"/>
    </row>
    <row r="21" spans="1:12" ht="12.75" customHeight="1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1"/>
    </row>
    <row r="22" spans="1:12" ht="12.75" customHeight="1" x14ac:dyDescent="0.25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1"/>
    </row>
    <row r="23" spans="1:12" ht="12.75" customHeight="1" x14ac:dyDescent="0.2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1"/>
    </row>
    <row r="24" spans="1:12" ht="12.75" customHeight="1" x14ac:dyDescent="0.25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1"/>
    </row>
    <row r="25" spans="1:12" ht="12.75" customHeight="1" x14ac:dyDescent="0.2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7"/>
    </row>
    <row r="26" spans="1:12" ht="12.75" customHeight="1" x14ac:dyDescent="0.25">
      <c r="A26" s="16"/>
      <c r="B26" s="14"/>
      <c r="C26" s="14"/>
      <c r="D26" s="42"/>
      <c r="E26" s="42"/>
      <c r="F26" s="14"/>
      <c r="G26" s="14"/>
      <c r="H26" s="14"/>
      <c r="I26" s="14"/>
      <c r="J26" s="14"/>
      <c r="K26" s="14"/>
      <c r="L26" s="29"/>
    </row>
    <row r="27" spans="1:12" ht="12.75" customHeight="1" x14ac:dyDescent="0.25">
      <c r="A27" s="141" t="s">
        <v>8</v>
      </c>
      <c r="B27" s="142"/>
      <c r="C27" s="44" t="s">
        <v>48</v>
      </c>
      <c r="D27" s="139" t="s">
        <v>10</v>
      </c>
      <c r="E27" s="140"/>
      <c r="F27" s="139" t="s">
        <v>11</v>
      </c>
      <c r="G27" s="227"/>
      <c r="H27" s="144" t="s">
        <v>12</v>
      </c>
      <c r="I27" s="145"/>
      <c r="J27" s="144" t="s">
        <v>13</v>
      </c>
      <c r="K27" s="146"/>
      <c r="L27" s="16"/>
    </row>
    <row r="28" spans="1:12" ht="12.75" customHeight="1" x14ac:dyDescent="0.25">
      <c r="A28" s="127" t="s">
        <v>79</v>
      </c>
      <c r="B28" s="87"/>
      <c r="C28" s="15" t="s">
        <v>2</v>
      </c>
      <c r="D28" s="228">
        <v>0.25</v>
      </c>
      <c r="E28" s="229"/>
      <c r="F28" s="128" t="s">
        <v>50</v>
      </c>
      <c r="G28" s="85"/>
      <c r="H28" s="130">
        <v>2.4900000000000002</v>
      </c>
      <c r="I28" s="131"/>
      <c r="J28" s="151">
        <f>D28*H28</f>
        <v>0.62250000000000005</v>
      </c>
      <c r="K28" s="129"/>
      <c r="L28" s="16"/>
    </row>
    <row r="29" spans="1:12" ht="12.75" customHeight="1" x14ac:dyDescent="0.25">
      <c r="A29" s="72" t="s">
        <v>94</v>
      </c>
      <c r="B29" s="64"/>
      <c r="C29" s="13" t="s">
        <v>2</v>
      </c>
      <c r="D29" s="66">
        <v>5.0000000000000001E-3</v>
      </c>
      <c r="E29" s="157"/>
      <c r="F29" s="150" t="s">
        <v>50</v>
      </c>
      <c r="G29" s="220"/>
      <c r="H29" s="201">
        <v>6.18</v>
      </c>
      <c r="I29" s="198"/>
      <c r="J29" s="151">
        <f t="shared" ref="J29:J47" si="0">D29*H29</f>
        <v>3.09E-2</v>
      </c>
      <c r="K29" s="129"/>
      <c r="L29" s="16"/>
    </row>
    <row r="30" spans="1:12" ht="12.75" customHeight="1" x14ac:dyDescent="0.25">
      <c r="A30" s="72" t="s">
        <v>80</v>
      </c>
      <c r="B30" s="64"/>
      <c r="C30" s="12" t="s">
        <v>1</v>
      </c>
      <c r="D30" s="66">
        <v>0.02</v>
      </c>
      <c r="E30" s="157"/>
      <c r="F30" s="148" t="s">
        <v>50</v>
      </c>
      <c r="G30" s="220"/>
      <c r="H30" s="201">
        <v>2.44</v>
      </c>
      <c r="I30" s="198"/>
      <c r="J30" s="151">
        <f t="shared" si="0"/>
        <v>4.8800000000000003E-2</v>
      </c>
      <c r="K30" s="129"/>
      <c r="L30" s="16"/>
    </row>
    <row r="31" spans="1:12" ht="12.75" customHeight="1" x14ac:dyDescent="0.25">
      <c r="A31" s="72" t="s">
        <v>95</v>
      </c>
      <c r="B31" s="64"/>
      <c r="C31" s="12" t="s">
        <v>2</v>
      </c>
      <c r="D31" s="66">
        <v>0.02</v>
      </c>
      <c r="E31" s="157"/>
      <c r="F31" s="148" t="s">
        <v>50</v>
      </c>
      <c r="G31" s="220"/>
      <c r="H31" s="201">
        <v>3.3</v>
      </c>
      <c r="I31" s="198"/>
      <c r="J31" s="151">
        <f t="shared" si="0"/>
        <v>6.6000000000000003E-2</v>
      </c>
      <c r="K31" s="129"/>
      <c r="L31" s="16"/>
    </row>
    <row r="32" spans="1:12" ht="12.75" customHeight="1" x14ac:dyDescent="0.25">
      <c r="A32" s="72" t="s">
        <v>81</v>
      </c>
      <c r="B32" s="64"/>
      <c r="C32" s="12" t="s">
        <v>2</v>
      </c>
      <c r="D32" s="226">
        <v>7.0000000000000007E-2</v>
      </c>
      <c r="E32" s="157"/>
      <c r="F32" s="148" t="s">
        <v>50</v>
      </c>
      <c r="G32" s="220"/>
      <c r="H32" s="201">
        <v>0.99</v>
      </c>
      <c r="I32" s="198"/>
      <c r="J32" s="151">
        <f t="shared" si="0"/>
        <v>6.93E-2</v>
      </c>
      <c r="K32" s="129"/>
      <c r="L32" s="16"/>
    </row>
    <row r="33" spans="1:12" ht="12.75" customHeight="1" x14ac:dyDescent="0.25">
      <c r="A33" s="72" t="s">
        <v>82</v>
      </c>
      <c r="B33" s="64"/>
      <c r="C33" s="12" t="s">
        <v>2</v>
      </c>
      <c r="D33" s="195">
        <v>3.0000000000000001E-3</v>
      </c>
      <c r="E33" s="196"/>
      <c r="F33" s="148" t="s">
        <v>50</v>
      </c>
      <c r="G33" s="220"/>
      <c r="H33" s="201">
        <v>15.55</v>
      </c>
      <c r="I33" s="198"/>
      <c r="J33" s="151">
        <f t="shared" si="0"/>
        <v>4.6650000000000004E-2</v>
      </c>
      <c r="K33" s="129"/>
      <c r="L33" s="16"/>
    </row>
    <row r="34" spans="1:12" ht="12.75" customHeight="1" x14ac:dyDescent="0.25">
      <c r="A34" s="72" t="s">
        <v>83</v>
      </c>
      <c r="B34" s="64"/>
      <c r="C34" s="12" t="s">
        <v>1</v>
      </c>
      <c r="D34" s="66">
        <v>6.3E-2</v>
      </c>
      <c r="E34" s="157"/>
      <c r="F34" s="148" t="s">
        <v>84</v>
      </c>
      <c r="G34" s="220"/>
      <c r="H34" s="224">
        <v>1.1399999999999999</v>
      </c>
      <c r="I34" s="225"/>
      <c r="J34" s="151">
        <f t="shared" si="0"/>
        <v>7.1819999999999995E-2</v>
      </c>
      <c r="K34" s="129"/>
      <c r="L34" s="16"/>
    </row>
    <row r="35" spans="1:12" ht="12.75" customHeight="1" x14ac:dyDescent="0.25">
      <c r="A35" s="72" t="s">
        <v>85</v>
      </c>
      <c r="B35" s="64"/>
      <c r="C35" s="12" t="s">
        <v>2</v>
      </c>
      <c r="D35" s="66">
        <v>3.0000000000000001E-3</v>
      </c>
      <c r="E35" s="157"/>
      <c r="F35" s="148" t="s">
        <v>50</v>
      </c>
      <c r="G35" s="220"/>
      <c r="H35" s="201">
        <v>12</v>
      </c>
      <c r="I35" s="198"/>
      <c r="J35" s="151">
        <f t="shared" si="0"/>
        <v>3.6000000000000004E-2</v>
      </c>
      <c r="K35" s="129"/>
      <c r="L35" s="16"/>
    </row>
    <row r="36" spans="1:12" ht="12.75" customHeight="1" x14ac:dyDescent="0.25">
      <c r="A36" s="72" t="s">
        <v>86</v>
      </c>
      <c r="B36" s="64"/>
      <c r="C36" s="12" t="s">
        <v>1</v>
      </c>
      <c r="D36" s="222">
        <v>1</v>
      </c>
      <c r="E36" s="223"/>
      <c r="F36" s="67" t="s">
        <v>87</v>
      </c>
      <c r="G36" s="153"/>
      <c r="H36" s="154">
        <v>0.25</v>
      </c>
      <c r="I36" s="155"/>
      <c r="J36" s="151">
        <f>D36*H36</f>
        <v>0.25</v>
      </c>
      <c r="K36" s="129"/>
      <c r="L36" s="16"/>
    </row>
    <row r="37" spans="1:12" ht="12.75" customHeight="1" x14ac:dyDescent="0.25">
      <c r="A37" s="72" t="s">
        <v>88</v>
      </c>
      <c r="B37" s="64"/>
      <c r="C37" s="12" t="s">
        <v>2</v>
      </c>
      <c r="D37" s="66">
        <v>4.0000000000000001E-3</v>
      </c>
      <c r="E37" s="157"/>
      <c r="F37" s="148" t="s">
        <v>50</v>
      </c>
      <c r="G37" s="220"/>
      <c r="H37" s="201">
        <v>6.5</v>
      </c>
      <c r="I37" s="198"/>
      <c r="J37" s="151">
        <f t="shared" si="0"/>
        <v>2.6000000000000002E-2</v>
      </c>
      <c r="K37" s="129"/>
      <c r="L37" s="16"/>
    </row>
    <row r="38" spans="1:12" ht="12.75" customHeight="1" x14ac:dyDescent="0.25">
      <c r="A38" s="72" t="s">
        <v>96</v>
      </c>
      <c r="B38" s="64"/>
      <c r="C38" s="12" t="s">
        <v>2</v>
      </c>
      <c r="D38" s="66">
        <v>0.01</v>
      </c>
      <c r="E38" s="157"/>
      <c r="F38" s="148" t="s">
        <v>50</v>
      </c>
      <c r="G38" s="220"/>
      <c r="H38" s="201">
        <v>4.4400000000000004</v>
      </c>
      <c r="I38" s="198"/>
      <c r="J38" s="151">
        <f t="shared" si="0"/>
        <v>4.4400000000000002E-2</v>
      </c>
      <c r="K38" s="129"/>
      <c r="L38" s="16"/>
    </row>
    <row r="39" spans="1:12" ht="12.75" customHeight="1" x14ac:dyDescent="0.25">
      <c r="A39" s="156"/>
      <c r="B39" s="64"/>
      <c r="C39" s="13"/>
      <c r="D39" s="221"/>
      <c r="E39" s="222"/>
      <c r="F39" s="148"/>
      <c r="G39" s="220"/>
      <c r="H39" s="148"/>
      <c r="I39" s="149"/>
      <c r="J39" s="151"/>
      <c r="K39" s="129"/>
      <c r="L39" s="16"/>
    </row>
    <row r="40" spans="1:12" ht="12.75" customHeight="1" x14ac:dyDescent="0.25">
      <c r="A40" s="72"/>
      <c r="B40" s="152"/>
      <c r="C40" s="12"/>
      <c r="D40" s="66"/>
      <c r="E40" s="157"/>
      <c r="F40" s="67"/>
      <c r="G40" s="153"/>
      <c r="H40" s="67"/>
      <c r="I40" s="153"/>
      <c r="J40" s="71">
        <f t="shared" si="0"/>
        <v>0</v>
      </c>
      <c r="K40" s="230"/>
      <c r="L40" s="16"/>
    </row>
    <row r="41" spans="1:12" ht="12.75" customHeight="1" x14ac:dyDescent="0.25">
      <c r="A41" s="156"/>
      <c r="B41" s="236"/>
      <c r="C41" s="13"/>
      <c r="D41" s="66"/>
      <c r="E41" s="157"/>
      <c r="F41" s="67"/>
      <c r="G41" s="153"/>
      <c r="H41" s="67"/>
      <c r="I41" s="153"/>
      <c r="J41" s="71">
        <f t="shared" si="0"/>
        <v>0</v>
      </c>
      <c r="K41" s="230"/>
      <c r="L41" s="16"/>
    </row>
    <row r="42" spans="1:12" ht="12.75" customHeight="1" x14ac:dyDescent="0.25">
      <c r="A42" s="72"/>
      <c r="B42" s="152"/>
      <c r="C42" s="12"/>
      <c r="D42" s="66"/>
      <c r="E42" s="157"/>
      <c r="F42" s="67"/>
      <c r="G42" s="153"/>
      <c r="H42" s="67"/>
      <c r="I42" s="153"/>
      <c r="J42" s="71">
        <f t="shared" si="0"/>
        <v>0</v>
      </c>
      <c r="K42" s="230"/>
      <c r="L42" s="16"/>
    </row>
    <row r="43" spans="1:12" ht="12.75" customHeight="1" x14ac:dyDescent="0.25">
      <c r="A43" s="156"/>
      <c r="B43" s="236"/>
      <c r="C43" s="13"/>
      <c r="D43" s="66"/>
      <c r="E43" s="157"/>
      <c r="F43" s="193"/>
      <c r="G43" s="194"/>
      <c r="H43" s="67"/>
      <c r="I43" s="153"/>
      <c r="J43" s="71">
        <f t="shared" si="0"/>
        <v>0</v>
      </c>
      <c r="K43" s="230"/>
      <c r="L43" s="16"/>
    </row>
    <row r="44" spans="1:12" ht="12.75" customHeight="1" x14ac:dyDescent="0.25">
      <c r="A44" s="65"/>
      <c r="B44" s="235"/>
      <c r="C44" s="12"/>
      <c r="D44" s="66"/>
      <c r="E44" s="157"/>
      <c r="F44" s="67"/>
      <c r="G44" s="153"/>
      <c r="H44" s="67"/>
      <c r="I44" s="153"/>
      <c r="J44" s="71">
        <f t="shared" si="0"/>
        <v>0</v>
      </c>
      <c r="K44" s="230"/>
      <c r="L44" s="16"/>
    </row>
    <row r="45" spans="1:12" ht="12.75" customHeight="1" x14ac:dyDescent="0.25">
      <c r="A45" s="162"/>
      <c r="B45" s="233"/>
      <c r="C45" s="13"/>
      <c r="D45" s="66"/>
      <c r="E45" s="157"/>
      <c r="F45" s="193"/>
      <c r="G45" s="194"/>
      <c r="H45" s="231"/>
      <c r="I45" s="232"/>
      <c r="J45" s="71">
        <f t="shared" si="0"/>
        <v>0</v>
      </c>
      <c r="K45" s="230"/>
      <c r="L45" s="16"/>
    </row>
    <row r="46" spans="1:12" ht="12.75" customHeight="1" x14ac:dyDescent="0.25">
      <c r="A46" s="76"/>
      <c r="B46" s="234"/>
      <c r="C46" s="5"/>
      <c r="D46" s="66"/>
      <c r="E46" s="157"/>
      <c r="F46" s="67"/>
      <c r="G46" s="153"/>
      <c r="H46" s="71"/>
      <c r="I46" s="230"/>
      <c r="J46" s="71">
        <f t="shared" si="0"/>
        <v>0</v>
      </c>
      <c r="K46" s="230"/>
      <c r="L46" s="16"/>
    </row>
    <row r="47" spans="1:12" ht="12.75" customHeight="1" x14ac:dyDescent="0.25">
      <c r="A47" s="162"/>
      <c r="B47" s="233"/>
      <c r="C47" s="13"/>
      <c r="D47" s="66"/>
      <c r="E47" s="157"/>
      <c r="F47" s="193"/>
      <c r="G47" s="194"/>
      <c r="H47" s="231"/>
      <c r="I47" s="232"/>
      <c r="J47" s="71">
        <f t="shared" si="0"/>
        <v>0</v>
      </c>
      <c r="K47" s="230"/>
      <c r="L47" s="16"/>
    </row>
    <row r="48" spans="1:12" ht="15" customHeight="1" thickBot="1" x14ac:dyDescent="0.3">
      <c r="D48" s="42"/>
      <c r="E48" s="42"/>
      <c r="F48" s="42"/>
      <c r="G48" s="42"/>
      <c r="H48" s="42"/>
      <c r="I48" s="42"/>
      <c r="J48" s="42"/>
      <c r="K48" s="42"/>
    </row>
    <row r="49" spans="1:13" ht="13.5" customHeight="1" x14ac:dyDescent="0.25">
      <c r="A49" s="169" t="s">
        <v>24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1"/>
    </row>
    <row r="50" spans="1:13" ht="12.75" customHeight="1" x14ac:dyDescent="0.25">
      <c r="A50" s="172" t="s">
        <v>100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4"/>
      <c r="M50" s="42"/>
    </row>
    <row r="51" spans="1:13" ht="12.75" customHeight="1" x14ac:dyDescent="0.25">
      <c r="A51" s="175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7"/>
      <c r="M51" s="42"/>
    </row>
    <row r="52" spans="1:13" ht="12.75" customHeight="1" x14ac:dyDescent="0.25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7"/>
      <c r="M52" s="42"/>
    </row>
    <row r="53" spans="1:13" ht="12.75" customHeight="1" x14ac:dyDescent="0.25">
      <c r="A53" s="175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7"/>
      <c r="M53" s="42"/>
    </row>
    <row r="54" spans="1:13" ht="12.75" customHeight="1" x14ac:dyDescent="0.25">
      <c r="A54" s="175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7"/>
      <c r="M54" s="42"/>
    </row>
    <row r="55" spans="1:13" ht="12.75" customHeight="1" x14ac:dyDescent="0.25">
      <c r="A55" s="175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7"/>
      <c r="M55" s="42"/>
    </row>
    <row r="56" spans="1:13" ht="12.75" customHeight="1" x14ac:dyDescent="0.25">
      <c r="A56" s="175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7"/>
      <c r="M56" s="42"/>
    </row>
    <row r="57" spans="1:13" ht="24" customHeight="1" x14ac:dyDescent="0.25">
      <c r="A57" s="175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7"/>
      <c r="M57" s="42"/>
    </row>
    <row r="58" spans="1:13" ht="15.75" customHeight="1" x14ac:dyDescent="0.25">
      <c r="A58" s="217" t="s">
        <v>97</v>
      </c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9"/>
      <c r="M58" s="42"/>
    </row>
    <row r="59" spans="1:13" ht="12.75" customHeight="1" thickBo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3" ht="12.75" customHeight="1" x14ac:dyDescent="0.25">
      <c r="A60" s="29"/>
      <c r="B60" s="29"/>
      <c r="C60" s="29"/>
      <c r="D60" s="29"/>
      <c r="E60" s="29"/>
      <c r="F60" s="43"/>
      <c r="G60" s="179" t="s">
        <v>59</v>
      </c>
      <c r="H60" s="184" t="s">
        <v>29</v>
      </c>
      <c r="I60" s="184"/>
      <c r="J60" s="185"/>
      <c r="K60" s="48">
        <f>SUM(J28+J29+J30+J31+J32+J33+J35+J34+J36+J37+J38+J39+J40+J41+J42+J43+J44+J45+J46+J47)</f>
        <v>1.31237</v>
      </c>
      <c r="L60" s="29"/>
    </row>
    <row r="61" spans="1:13" ht="12.75" customHeight="1" x14ac:dyDescent="0.25">
      <c r="A61" s="29"/>
      <c r="B61" s="29"/>
      <c r="C61" s="29"/>
      <c r="D61" s="29"/>
      <c r="E61" s="29"/>
      <c r="F61" s="43"/>
      <c r="G61" s="180"/>
      <c r="H61" s="186" t="s">
        <v>60</v>
      </c>
      <c r="I61" s="186"/>
      <c r="J61" s="187"/>
      <c r="K61" s="49">
        <f>K60/I10</f>
        <v>0.65618500000000002</v>
      </c>
      <c r="L61" s="29"/>
    </row>
    <row r="62" spans="1:13" ht="12.75" customHeight="1" x14ac:dyDescent="0.25">
      <c r="A62" s="29"/>
      <c r="B62" s="38"/>
      <c r="C62" s="38"/>
      <c r="D62" s="29"/>
      <c r="E62" s="29"/>
      <c r="F62" s="43"/>
      <c r="G62" s="180"/>
      <c r="H62" s="186" t="s">
        <v>32</v>
      </c>
      <c r="I62" s="186"/>
      <c r="J62" s="187"/>
      <c r="K62" s="50">
        <v>0.3</v>
      </c>
      <c r="L62" s="29"/>
    </row>
    <row r="63" spans="1:13" ht="12.75" customHeight="1" x14ac:dyDescent="0.25">
      <c r="A63" s="29"/>
      <c r="B63" s="29"/>
      <c r="C63" s="29"/>
      <c r="D63" s="29"/>
      <c r="E63" s="29"/>
      <c r="F63" s="43"/>
      <c r="G63" s="180"/>
      <c r="H63" s="186" t="s">
        <v>35</v>
      </c>
      <c r="I63" s="186"/>
      <c r="J63" s="187"/>
      <c r="K63" s="51">
        <f>1/K62</f>
        <v>3.3333333333333335</v>
      </c>
      <c r="L63" s="29"/>
    </row>
    <row r="64" spans="1:13" ht="12.75" customHeight="1" x14ac:dyDescent="0.25">
      <c r="A64" s="29"/>
      <c r="B64" s="29"/>
      <c r="C64" s="29"/>
      <c r="D64" s="29"/>
      <c r="E64" s="29"/>
      <c r="F64" s="43"/>
      <c r="G64" s="180"/>
      <c r="H64" s="186" t="s">
        <v>36</v>
      </c>
      <c r="I64" s="186"/>
      <c r="J64" s="187"/>
      <c r="K64" s="49">
        <f>K60*K63</f>
        <v>4.3745666666666674</v>
      </c>
      <c r="L64" s="37"/>
    </row>
    <row r="65" spans="2:11" ht="12.75" customHeight="1" x14ac:dyDescent="0.25">
      <c r="B65" s="29"/>
      <c r="C65" s="29"/>
      <c r="D65" s="29"/>
      <c r="E65" s="29"/>
      <c r="F65" s="43"/>
      <c r="G65" s="180"/>
      <c r="H65" s="186" t="s">
        <v>37</v>
      </c>
      <c r="I65" s="186"/>
      <c r="J65" s="187"/>
      <c r="K65" s="49">
        <f>K64-K61</f>
        <v>3.7183816666666676</v>
      </c>
    </row>
    <row r="66" spans="2:11" ht="12.75" customHeight="1" x14ac:dyDescent="0.25">
      <c r="B66" s="29"/>
      <c r="C66" s="29"/>
      <c r="D66" s="29"/>
      <c r="E66" s="29"/>
      <c r="F66" s="43"/>
      <c r="G66" s="180"/>
      <c r="H66" s="186" t="s">
        <v>61</v>
      </c>
      <c r="I66" s="186"/>
      <c r="J66" s="187"/>
      <c r="K66" s="49">
        <f>K68-K64</f>
        <v>0.56869366666666643</v>
      </c>
    </row>
    <row r="67" spans="2:11" ht="12.75" customHeight="1" x14ac:dyDescent="0.25">
      <c r="B67" s="29"/>
      <c r="C67" s="29"/>
      <c r="D67" s="29"/>
      <c r="E67" s="29"/>
      <c r="F67" s="43"/>
      <c r="G67" s="180"/>
      <c r="H67" s="186" t="s">
        <v>62</v>
      </c>
      <c r="I67" s="186"/>
      <c r="J67" s="187"/>
      <c r="K67" s="52">
        <v>0.13</v>
      </c>
    </row>
    <row r="68" spans="2:11" ht="12.75" customHeight="1" x14ac:dyDescent="0.25">
      <c r="B68" s="29"/>
      <c r="C68" s="29"/>
      <c r="D68" s="29"/>
      <c r="E68" s="29"/>
      <c r="F68" s="43"/>
      <c r="G68" s="180"/>
      <c r="H68" s="186" t="s">
        <v>40</v>
      </c>
      <c r="I68" s="186"/>
      <c r="J68" s="187"/>
      <c r="K68" s="49">
        <f>+K64*(K67/1)+K64</f>
        <v>4.9432603333333338</v>
      </c>
    </row>
    <row r="69" spans="2:11" ht="12.75" customHeight="1" x14ac:dyDescent="0.25">
      <c r="B69" s="29"/>
      <c r="C69" s="29"/>
      <c r="D69" s="29"/>
      <c r="E69" s="29"/>
      <c r="F69" s="43"/>
      <c r="G69" s="181"/>
      <c r="H69" s="182" t="s">
        <v>63</v>
      </c>
      <c r="I69" s="182"/>
      <c r="J69" s="183"/>
      <c r="K69" s="53">
        <f>K68/I10</f>
        <v>2.4716301666666669</v>
      </c>
    </row>
    <row r="70" spans="2:11" ht="12.75" customHeight="1" x14ac:dyDescent="0.25">
      <c r="B70" s="29"/>
      <c r="C70" s="29"/>
      <c r="D70" s="29"/>
      <c r="E70" s="29"/>
      <c r="F70" s="43"/>
      <c r="G70" s="16"/>
      <c r="H70" s="46"/>
      <c r="I70" s="46"/>
      <c r="J70" s="46"/>
      <c r="K70" s="47"/>
    </row>
    <row r="71" spans="2:11" ht="12.75" customHeight="1" x14ac:dyDescent="0.25">
      <c r="B71" s="29"/>
      <c r="C71" s="29"/>
      <c r="D71" s="29"/>
      <c r="E71" s="29"/>
      <c r="F71" s="43"/>
      <c r="G71" s="188" t="s">
        <v>64</v>
      </c>
      <c r="H71" s="160" t="s">
        <v>29</v>
      </c>
      <c r="I71" s="161"/>
      <c r="J71" s="161"/>
      <c r="K71" s="48">
        <f>SUM(J28+J29+J30+J31+J32+J33+J35+J34+J36+J37+J38+J39+J40+J41+J42+J43+J44+J45+J46+J47)</f>
        <v>1.31237</v>
      </c>
    </row>
    <row r="72" spans="2:11" ht="12.75" customHeight="1" x14ac:dyDescent="0.25">
      <c r="B72" s="29"/>
      <c r="C72" s="29"/>
      <c r="D72" s="29"/>
      <c r="E72" s="29"/>
      <c r="F72" s="43"/>
      <c r="G72" s="189"/>
      <c r="H72" s="158" t="s">
        <v>60</v>
      </c>
      <c r="I72" s="159"/>
      <c r="J72" s="159"/>
      <c r="K72" s="49">
        <f>K71/I10</f>
        <v>0.65618500000000002</v>
      </c>
    </row>
    <row r="73" spans="2:11" ht="12.75" customHeight="1" x14ac:dyDescent="0.25">
      <c r="B73" s="29"/>
      <c r="C73" s="29"/>
      <c r="D73" s="29"/>
      <c r="E73" s="29"/>
      <c r="F73" s="43"/>
      <c r="G73" s="189"/>
      <c r="H73" s="158" t="s">
        <v>32</v>
      </c>
      <c r="I73" s="159"/>
      <c r="J73" s="159"/>
      <c r="K73" s="52">
        <f>K71/K75*1</f>
        <v>8.723400588235293E-2</v>
      </c>
    </row>
    <row r="74" spans="2:11" ht="12.75" customHeight="1" x14ac:dyDescent="0.25">
      <c r="B74" s="29"/>
      <c r="C74" s="29"/>
      <c r="D74" s="29"/>
      <c r="E74" s="29"/>
      <c r="F74" s="43"/>
      <c r="G74" s="189"/>
      <c r="H74" s="158" t="s">
        <v>35</v>
      </c>
      <c r="I74" s="159"/>
      <c r="J74" s="159"/>
      <c r="K74" s="51">
        <f>K75/K71</f>
        <v>11.46341945305868</v>
      </c>
    </row>
    <row r="75" spans="2:11" ht="12.75" customHeight="1" x14ac:dyDescent="0.25">
      <c r="B75" s="29"/>
      <c r="C75" s="29"/>
      <c r="D75" s="29"/>
      <c r="E75" s="29"/>
      <c r="F75" s="43"/>
      <c r="G75" s="189"/>
      <c r="H75" s="158" t="s">
        <v>36</v>
      </c>
      <c r="I75" s="159"/>
      <c r="J75" s="159"/>
      <c r="K75" s="49">
        <f>+K79*1/(1+K78)</f>
        <v>15.044247787610621</v>
      </c>
    </row>
    <row r="76" spans="2:11" ht="12.75" customHeight="1" x14ac:dyDescent="0.25">
      <c r="B76" s="168" t="s">
        <v>66</v>
      </c>
      <c r="C76" s="86"/>
      <c r="D76" s="29"/>
      <c r="E76" s="29"/>
      <c r="F76" s="43"/>
      <c r="G76" s="189"/>
      <c r="H76" s="158" t="s">
        <v>37</v>
      </c>
      <c r="I76" s="159"/>
      <c r="J76" s="159"/>
      <c r="K76" s="49">
        <f>K75-K71</f>
        <v>13.731877787610621</v>
      </c>
    </row>
    <row r="77" spans="2:11" ht="12.75" customHeight="1" x14ac:dyDescent="0.25">
      <c r="B77" s="104" t="s">
        <v>41</v>
      </c>
      <c r="C77" s="83"/>
      <c r="D77" s="29"/>
      <c r="E77" s="29"/>
      <c r="F77" s="43"/>
      <c r="G77" s="189"/>
      <c r="H77" s="158" t="s">
        <v>65</v>
      </c>
      <c r="I77" s="159"/>
      <c r="J77" s="159"/>
      <c r="K77" s="49">
        <f>K79-K75</f>
        <v>1.9557522123893794</v>
      </c>
    </row>
    <row r="78" spans="2:11" ht="12.75" customHeight="1" x14ac:dyDescent="0.25">
      <c r="B78" s="120"/>
      <c r="C78" s="120"/>
      <c r="D78" s="29"/>
      <c r="E78" s="29"/>
      <c r="F78" s="43"/>
      <c r="G78" s="189"/>
      <c r="H78" s="158" t="s">
        <v>62</v>
      </c>
      <c r="I78" s="159"/>
      <c r="J78" s="159"/>
      <c r="K78" s="52">
        <v>0.13</v>
      </c>
    </row>
    <row r="79" spans="2:11" ht="12.75" customHeight="1" x14ac:dyDescent="0.25">
      <c r="B79" s="40"/>
      <c r="C79" s="40"/>
      <c r="D79" s="29"/>
      <c r="E79" s="29"/>
      <c r="F79" s="43"/>
      <c r="G79" s="189"/>
      <c r="H79" s="158" t="s">
        <v>40</v>
      </c>
      <c r="I79" s="159"/>
      <c r="J79" s="159"/>
      <c r="K79" s="54">
        <v>17</v>
      </c>
    </row>
    <row r="80" spans="2:11" ht="12.75" customHeight="1" x14ac:dyDescent="0.25">
      <c r="B80" s="40"/>
      <c r="C80" s="40"/>
      <c r="D80" s="29"/>
      <c r="E80" s="29"/>
      <c r="F80" s="29"/>
      <c r="G80" s="190"/>
      <c r="H80" s="191" t="s">
        <v>63</v>
      </c>
      <c r="I80" s="192"/>
      <c r="J80" s="192"/>
      <c r="K80" s="55">
        <f>K79/I10</f>
        <v>8.5</v>
      </c>
    </row>
  </sheetData>
  <mergeCells count="142">
    <mergeCell ref="F40:G40"/>
    <mergeCell ref="D40:E40"/>
    <mergeCell ref="A40:B40"/>
    <mergeCell ref="H73:J73"/>
    <mergeCell ref="H74:J74"/>
    <mergeCell ref="H75:J75"/>
    <mergeCell ref="H76:J76"/>
    <mergeCell ref="H77:J77"/>
    <mergeCell ref="H78:J78"/>
    <mergeCell ref="H79:J79"/>
    <mergeCell ref="H80:J80"/>
    <mergeCell ref="J40:K40"/>
    <mergeCell ref="H40:I40"/>
    <mergeCell ref="A1:L4"/>
    <mergeCell ref="C6:E6"/>
    <mergeCell ref="F6:H6"/>
    <mergeCell ref="I6:L6"/>
    <mergeCell ref="F8:H8"/>
    <mergeCell ref="I8:L8"/>
    <mergeCell ref="C10:E10"/>
    <mergeCell ref="I10:L10"/>
    <mergeCell ref="A12:L12"/>
    <mergeCell ref="A14:L25"/>
    <mergeCell ref="A27:B27"/>
    <mergeCell ref="D27:E27"/>
    <mergeCell ref="F27:G27"/>
    <mergeCell ref="H27:I27"/>
    <mergeCell ref="J27:K27"/>
    <mergeCell ref="A28:B28"/>
    <mergeCell ref="D28:E28"/>
    <mergeCell ref="F28:G28"/>
    <mergeCell ref="H28:I28"/>
    <mergeCell ref="J28:K28"/>
    <mergeCell ref="A29:B29"/>
    <mergeCell ref="D29:E29"/>
    <mergeCell ref="F29:G29"/>
    <mergeCell ref="H29:I29"/>
    <mergeCell ref="J29:K29"/>
    <mergeCell ref="A30:B30"/>
    <mergeCell ref="D30:E30"/>
    <mergeCell ref="F30:G30"/>
    <mergeCell ref="H30:I30"/>
    <mergeCell ref="J30:K30"/>
    <mergeCell ref="A31:B31"/>
    <mergeCell ref="D31:E31"/>
    <mergeCell ref="F31:G31"/>
    <mergeCell ref="H31:I31"/>
    <mergeCell ref="J31:K31"/>
    <mergeCell ref="A32:B32"/>
    <mergeCell ref="D32:E32"/>
    <mergeCell ref="F32:G32"/>
    <mergeCell ref="H32:I32"/>
    <mergeCell ref="J32:K32"/>
    <mergeCell ref="A33:B33"/>
    <mergeCell ref="D33:E33"/>
    <mergeCell ref="F33:G33"/>
    <mergeCell ref="H33:I33"/>
    <mergeCell ref="J33:K33"/>
    <mergeCell ref="A34:B34"/>
    <mergeCell ref="D34:E34"/>
    <mergeCell ref="F34:G34"/>
    <mergeCell ref="H34:I34"/>
    <mergeCell ref="J34:K34"/>
    <mergeCell ref="A35:B35"/>
    <mergeCell ref="D35:E35"/>
    <mergeCell ref="F35:G35"/>
    <mergeCell ref="H35:I35"/>
    <mergeCell ref="J35:K35"/>
    <mergeCell ref="A36:B36"/>
    <mergeCell ref="D36:E36"/>
    <mergeCell ref="F36:G36"/>
    <mergeCell ref="H36:I36"/>
    <mergeCell ref="J36:K36"/>
    <mergeCell ref="A37:B37"/>
    <mergeCell ref="D37:E37"/>
    <mergeCell ref="F37:G37"/>
    <mergeCell ref="H37:I37"/>
    <mergeCell ref="J37:K37"/>
    <mergeCell ref="A38:B38"/>
    <mergeCell ref="D38:E38"/>
    <mergeCell ref="F38:G38"/>
    <mergeCell ref="H38:I38"/>
    <mergeCell ref="J38:K38"/>
    <mergeCell ref="A39:B39"/>
    <mergeCell ref="D39:E39"/>
    <mergeCell ref="F39:G39"/>
    <mergeCell ref="H39:I39"/>
    <mergeCell ref="J39:K39"/>
    <mergeCell ref="A41:B41"/>
    <mergeCell ref="D41:E41"/>
    <mergeCell ref="F41:G41"/>
    <mergeCell ref="H41:I41"/>
    <mergeCell ref="J41:K41"/>
    <mergeCell ref="A42:B42"/>
    <mergeCell ref="D42:E42"/>
    <mergeCell ref="F42:G42"/>
    <mergeCell ref="H42:I42"/>
    <mergeCell ref="J42:K42"/>
    <mergeCell ref="A43:B43"/>
    <mergeCell ref="D43:E43"/>
    <mergeCell ref="F43:G43"/>
    <mergeCell ref="H43:I43"/>
    <mergeCell ref="J43:K43"/>
    <mergeCell ref="A44:B44"/>
    <mergeCell ref="D44:E44"/>
    <mergeCell ref="F44:G44"/>
    <mergeCell ref="H44:I44"/>
    <mergeCell ref="J44:K44"/>
    <mergeCell ref="A45:B45"/>
    <mergeCell ref="D45:E45"/>
    <mergeCell ref="F45:G45"/>
    <mergeCell ref="H45:I45"/>
    <mergeCell ref="J45:K45"/>
    <mergeCell ref="A46:B46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B76:C76"/>
    <mergeCell ref="B77:C78"/>
    <mergeCell ref="A49:L49"/>
    <mergeCell ref="A50:L57"/>
    <mergeCell ref="H61:J61"/>
    <mergeCell ref="G60:G69"/>
    <mergeCell ref="H60:J60"/>
    <mergeCell ref="H62:J62"/>
    <mergeCell ref="H63:J63"/>
    <mergeCell ref="H64:J64"/>
    <mergeCell ref="H65:J65"/>
    <mergeCell ref="H66:J66"/>
    <mergeCell ref="H67:J67"/>
    <mergeCell ref="H68:J68"/>
    <mergeCell ref="H69:J69"/>
    <mergeCell ref="A58:L58"/>
    <mergeCell ref="G71:G80"/>
    <mergeCell ref="H71:J71"/>
    <mergeCell ref="H72:J72"/>
  </mergeCells>
  <conditionalFormatting sqref="C28:C47">
    <cfRule type="cellIs" dxfId="0" priority="1" stopIfTrue="1" operator="equal">
      <formula>"Sim"</formula>
    </cfRule>
  </conditionalFormatting>
  <dataValidations count="1">
    <dataValidation type="list" allowBlank="1" showErrorMessage="1" sqref="C28:C47" xr:uid="{46607318-87CD-490D-923E-CC6A5B21585F}">
      <formula1>$M$2:$M$4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GRB1</vt:lpstr>
      <vt:lpstr>Cenouras Glaceadas com Queijo d</vt:lpstr>
      <vt:lpstr>Ballotina de coelho</vt:lpstr>
      <vt:lpstr>Pudim de dióspiro café e alfarr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ANDREIA PACHECO SILVESTRE</dc:creator>
  <cp:keywords/>
  <dc:description/>
  <cp:lastModifiedBy>Telma Patricia Contreiras Ramos</cp:lastModifiedBy>
  <cp:revision/>
  <dcterms:created xsi:type="dcterms:W3CDTF">2020-05-18T12:31:16Z</dcterms:created>
  <dcterms:modified xsi:type="dcterms:W3CDTF">2026-01-22T15:43:34Z</dcterms:modified>
  <cp:category/>
  <cp:contentStatus/>
</cp:coreProperties>
</file>